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500" tabRatio="604" activeTab="0"/>
  </bookViews>
  <sheets>
    <sheet name="octane" sheetId="1" r:id="rId1"/>
    <sheet name="propane" sheetId="2" r:id="rId2"/>
    <sheet name="methane" sheetId="3" r:id="rId3"/>
  </sheets>
  <definedNames/>
  <calcPr fullCalcOnLoad="1"/>
</workbook>
</file>

<file path=xl/sharedStrings.xml><?xml version="1.0" encoding="utf-8"?>
<sst xmlns="http://schemas.openxmlformats.org/spreadsheetml/2006/main" count="276" uniqueCount="58">
  <si>
    <t>Corps</t>
  </si>
  <si>
    <t xml:space="preserve">Formule </t>
  </si>
  <si>
    <t xml:space="preserve">Etat </t>
  </si>
  <si>
    <t>H°(kJ/mole)</t>
  </si>
  <si>
    <t>eau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</si>
  <si>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</si>
  <si>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gaz</t>
  </si>
  <si>
    <t>liquide</t>
  </si>
  <si>
    <t>dioxyde de</t>
  </si>
  <si>
    <t>carbone</t>
  </si>
  <si>
    <t>octane</t>
  </si>
  <si>
    <t>méthane</t>
  </si>
  <si>
    <t>propane</t>
  </si>
  <si>
    <r>
      <t>CH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</si>
  <si>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</si>
  <si>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18</t>
    </r>
  </si>
  <si>
    <r>
      <t>CO</t>
    </r>
    <r>
      <rPr>
        <vertAlign val="subscript"/>
        <sz val="10"/>
        <rFont val="Arial"/>
        <family val="2"/>
      </rPr>
      <t>2</t>
    </r>
  </si>
  <si>
    <t>Equation de combustion</t>
  </si>
  <si>
    <t>excès d'air</t>
  </si>
  <si>
    <t>%</t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</si>
  <si>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</t>
    </r>
  </si>
  <si>
    <r>
      <t>O</t>
    </r>
    <r>
      <rPr>
        <vertAlign val="subscript"/>
        <sz val="10"/>
        <rFont val="Arial"/>
        <family val="2"/>
      </rPr>
      <t>2</t>
    </r>
  </si>
  <si>
    <t>+</t>
  </si>
  <si>
    <r>
      <t>*2*3,76*N</t>
    </r>
    <r>
      <rPr>
        <vertAlign val="subscript"/>
        <sz val="10"/>
        <rFont val="Arial"/>
        <family val="2"/>
      </rPr>
      <t>2</t>
    </r>
  </si>
  <si>
    <t>PCI=(kJ/mole)</t>
  </si>
  <si>
    <t>PCS=(kJ/mole)</t>
  </si>
  <si>
    <t>Qpci=</t>
  </si>
  <si>
    <t>Température</t>
  </si>
  <si>
    <t>K</t>
  </si>
  <si>
    <t>kJ/mole</t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</si>
  <si>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CO2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</si>
  <si>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H2O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</si>
  <si>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O2</t>
    </r>
  </si>
  <si>
    <r>
      <t>D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N2</t>
    </r>
  </si>
  <si>
    <t>Températue K</t>
  </si>
  <si>
    <t xml:space="preserve">Temp adiabatique de </t>
  </si>
  <si>
    <t>Qpcs=</t>
  </si>
  <si>
    <t>flamme PCS</t>
  </si>
  <si>
    <t>flamme PCI</t>
  </si>
  <si>
    <t>Méthane</t>
  </si>
  <si>
    <t>TadiabPCI</t>
  </si>
  <si>
    <t>TadiabPCS</t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</si>
  <si>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+</t>
    </r>
  </si>
  <si>
    <r>
      <t>*5*3,76*N</t>
    </r>
    <r>
      <rPr>
        <vertAlign val="subscript"/>
        <sz val="10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</si>
  <si>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18</t>
    </r>
    <r>
      <rPr>
        <sz val="10"/>
        <rFont val="Arial"/>
        <family val="2"/>
      </rPr>
      <t>+</t>
    </r>
  </si>
  <si>
    <r>
      <t>*12,5*3,76*N</t>
    </r>
    <r>
      <rPr>
        <vertAlign val="subscript"/>
        <sz val="10"/>
        <rFont val="Arial"/>
        <family val="2"/>
      </rPr>
      <t>2</t>
    </r>
  </si>
  <si>
    <t>Octane</t>
  </si>
  <si>
    <t>Propane</t>
  </si>
  <si>
    <t>Excès d'air%</t>
  </si>
  <si>
    <t>Excès d'air %</t>
  </si>
  <si>
    <t>temp (K)</t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</si>
  <si>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CO2</t>
    </r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</si>
  <si>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H2O</t>
    </r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</si>
  <si>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O2</t>
    </r>
  </si>
  <si>
    <r>
      <t>D</t>
    </r>
    <r>
      <rPr>
        <sz val="10"/>
        <color indexed="9"/>
        <rFont val="Arial"/>
        <family val="0"/>
      </rPr>
      <t>H</t>
    </r>
    <r>
      <rPr>
        <vertAlign val="subscript"/>
        <sz val="10"/>
        <color indexed="9"/>
        <rFont val="Arial"/>
        <family val="2"/>
      </rPr>
      <t>N2</t>
    </r>
  </si>
  <si>
    <r>
      <t>*2*(O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+3,76N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 xml:space="preserve">« 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+2*H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</si>
  <si>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*5*(O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+3,76N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« 3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+4*H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</si>
  <si>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*12,5*(O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+3,76N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« 8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+9*H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</si>
</sst>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30">
    <font>
      <sz val="10"/>
      <name val="Arial"/>
      <family val="0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vertAlign val="subscript"/>
      <sz val="10"/>
      <color indexed="9"/>
      <name val="Arial"/>
      <family val="2"/>
    </font>
    <font>
      <b/>
      <i/>
      <sz val="12"/>
      <name val="Arial"/>
      <family val="2"/>
    </font>
    <font>
      <b/>
      <sz val="3.75"/>
      <name val="Arial"/>
      <family val="2"/>
    </font>
    <font>
      <sz val="11.25"/>
      <name val="Arial"/>
      <family val="0"/>
    </font>
    <font>
      <sz val="9"/>
      <name val="Arial"/>
      <family val="2"/>
    </font>
    <font>
      <sz val="3.75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.25"/>
      <name val="Arial"/>
      <family val="0"/>
    </font>
    <font>
      <b/>
      <sz val="9"/>
      <name val="Arial"/>
      <family val="2"/>
    </font>
    <font>
      <sz val="10.25"/>
      <name val="Arial"/>
      <family val="0"/>
    </font>
    <font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8.5"/>
      <name val="Arial"/>
      <family val="2"/>
    </font>
    <font>
      <sz val="10"/>
      <color indexed="9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/>
    </xf>
    <xf numFmtId="0" fontId="29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Chaleur de combustion en fct de la température</a:t>
            </a:r>
          </a:p>
        </c:rich>
      </c:tx>
      <c:layout>
        <c:manualLayout>
          <c:xMode val="factor"/>
          <c:yMode val="factor"/>
          <c:x val="-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0.984"/>
          <c:h val="0.7375"/>
        </c:manualLayout>
      </c:layout>
      <c:scatterChart>
        <c:scatterStyle val="smooth"/>
        <c:varyColors val="0"/>
        <c:ser>
          <c:idx val="0"/>
          <c:order val="0"/>
          <c:tx>
            <c:v>Qcomb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octane!$A$37:$A$52</c:f>
              <c:numCache/>
            </c:numRef>
          </c:xVal>
          <c:yVal>
            <c:numRef>
              <c:f>octane!$C$37:$C$52</c:f>
              <c:numCache/>
            </c:numRef>
          </c:yVal>
          <c:smooth val="1"/>
        </c:ser>
        <c:axId val="34324035"/>
        <c:axId val="40480860"/>
      </c:scatterChart>
      <c:valAx>
        <c:axId val="3432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 val="autoZero"/>
        <c:crossBetween val="midCat"/>
        <c:dispUnits/>
      </c:valAx>
      <c:valAx>
        <c:axId val="4048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"/>
          <c:y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Chaleur de combustion avec excès d'air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95"/>
          <c:w val="0.9585"/>
          <c:h val="0.695"/>
        </c:manualLayout>
      </c:layout>
      <c:scatterChart>
        <c:scatterStyle val="smooth"/>
        <c:varyColors val="0"/>
        <c:ser>
          <c:idx val="0"/>
          <c:order val="0"/>
          <c:tx>
            <c:v>ex 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octane!$B$73:$B$89</c:f>
              <c:numCache/>
            </c:numRef>
          </c:yVal>
          <c:smooth val="1"/>
        </c:ser>
        <c:ser>
          <c:idx val="1"/>
          <c:order val="1"/>
          <c:tx>
            <c:v>ex 20 %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octane!$C$73:$C$89</c:f>
              <c:numCache/>
            </c:numRef>
          </c:yVal>
          <c:smooth val="1"/>
        </c:ser>
        <c:ser>
          <c:idx val="2"/>
          <c:order val="2"/>
          <c:tx>
            <c:v>ex 33 %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octane!$D$73:$D$89</c:f>
              <c:numCache/>
            </c:numRef>
          </c:yVal>
          <c:smooth val="1"/>
        </c:ser>
        <c:ser>
          <c:idx val="3"/>
          <c:order val="3"/>
          <c:tx>
            <c:v>ex 200 %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octane!$A$73:$A$89</c:f>
              <c:numCache/>
            </c:numRef>
          </c:xVal>
          <c:yVal>
            <c:numRef>
              <c:f>octane!$E$73:$E$89</c:f>
              <c:numCache/>
            </c:numRef>
          </c:yVal>
          <c:smooth val="1"/>
        </c:ser>
        <c:axId val="28783421"/>
        <c:axId val="57724198"/>
      </c:scatterChart>
      <c:valAx>
        <c:axId val="28783421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crossBetween val="midCat"/>
        <c:dispUnits/>
      </c:valAx>
      <c:valAx>
        <c:axId val="577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05"/>
          <c:y val="0.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Chaleur de combustion en fct de la température</a:t>
            </a:r>
          </a:p>
        </c:rich>
      </c:tx>
      <c:layout>
        <c:manualLayout>
          <c:xMode val="factor"/>
          <c:yMode val="factor"/>
          <c:x val="-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0.98375"/>
          <c:h val="0.7375"/>
        </c:manualLayout>
      </c:layout>
      <c:scatterChart>
        <c:scatterStyle val="smooth"/>
        <c:varyColors val="0"/>
        <c:ser>
          <c:idx val="0"/>
          <c:order val="0"/>
          <c:tx>
            <c:v>Qcomb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propane!$A$37:$A$52</c:f>
              <c:numCache/>
            </c:numRef>
          </c:xVal>
          <c:yVal>
            <c:numRef>
              <c:f>propane!$C$37:$C$52</c:f>
              <c:numCache/>
            </c:numRef>
          </c:yVal>
          <c:smooth val="1"/>
        </c:ser>
        <c:axId val="49755735"/>
        <c:axId val="45148432"/>
      </c:scatterChart>
      <c:valAx>
        <c:axId val="49755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crossBetween val="midCat"/>
        <c:dispUnits/>
      </c:valAx>
      <c:valAx>
        <c:axId val="4514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25"/>
          <c:y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Chaleur de combustion avec excès d'air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795"/>
          <c:w val="0.95525"/>
          <c:h val="0.6955"/>
        </c:manualLayout>
      </c:layout>
      <c:scatterChart>
        <c:scatterStyle val="smooth"/>
        <c:varyColors val="0"/>
        <c:ser>
          <c:idx val="0"/>
          <c:order val="0"/>
          <c:tx>
            <c:v>ex 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propane!$B$73:$B$89</c:f>
              <c:numCache/>
            </c:numRef>
          </c:yVal>
          <c:smooth val="1"/>
        </c:ser>
        <c:ser>
          <c:idx val="1"/>
          <c:order val="1"/>
          <c:tx>
            <c:v>ex 20 %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propane!$C$73:$C$89</c:f>
              <c:numCache/>
            </c:numRef>
          </c:yVal>
          <c:smooth val="1"/>
        </c:ser>
        <c:ser>
          <c:idx val="2"/>
          <c:order val="2"/>
          <c:tx>
            <c:v>ex 33 %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propane!$E$73:$E$89</c:f>
              <c:numCache/>
            </c:numRef>
          </c:yVal>
          <c:smooth val="1"/>
        </c:ser>
        <c:ser>
          <c:idx val="3"/>
          <c:order val="3"/>
          <c:tx>
            <c:v>ex 200 %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propane!$A$73:$A$89</c:f>
              <c:numCache/>
            </c:numRef>
          </c:xVal>
          <c:yVal>
            <c:numRef>
              <c:f>propane!$F$73:$F$89</c:f>
              <c:numCache/>
            </c:numRef>
          </c:yVal>
          <c:smooth val="1"/>
        </c:ser>
        <c:axId val="3682705"/>
        <c:axId val="33144346"/>
      </c:scatterChart>
      <c:valAx>
        <c:axId val="3682705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crossBetween val="midCat"/>
        <c:dispUnits/>
      </c:valAx>
      <c:valAx>
        <c:axId val="3314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775"/>
          <c:y val="0.15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Chaleur de combustion en fct de la température</a:t>
            </a:r>
          </a:p>
        </c:rich>
      </c:tx>
      <c:layout>
        <c:manualLayout>
          <c:xMode val="factor"/>
          <c:yMode val="factor"/>
          <c:x val="-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0.9845"/>
          <c:h val="0.7375"/>
        </c:manualLayout>
      </c:layout>
      <c:scatterChart>
        <c:scatterStyle val="smooth"/>
        <c:varyColors val="0"/>
        <c:ser>
          <c:idx val="0"/>
          <c:order val="0"/>
          <c:tx>
            <c:v>Qcomb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methane!$A$37:$A$52</c:f>
              <c:numCache/>
            </c:numRef>
          </c:xVal>
          <c:yVal>
            <c:numRef>
              <c:f>methane!$C$37:$C$52</c:f>
              <c:numCache/>
            </c:numRef>
          </c:yVal>
          <c:smooth val="1"/>
        </c:ser>
        <c:axId val="29863659"/>
        <c:axId val="337476"/>
      </c:scatterChart>
      <c:val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crossBetween val="midCat"/>
        <c:dispUnits/>
      </c:valAx>
      <c:valAx>
        <c:axId val="337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Chaleur de combustion avec excès d'air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795"/>
          <c:w val="0.95425"/>
          <c:h val="0.6955"/>
        </c:manualLayout>
      </c:layout>
      <c:scatterChart>
        <c:scatterStyle val="smooth"/>
        <c:varyColors val="0"/>
        <c:ser>
          <c:idx val="0"/>
          <c:order val="0"/>
          <c:tx>
            <c:v>ex 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methane!$B$73:$B$89</c:f>
              <c:numCache/>
            </c:numRef>
          </c:yVal>
          <c:smooth val="1"/>
        </c:ser>
        <c:ser>
          <c:idx val="1"/>
          <c:order val="1"/>
          <c:tx>
            <c:v>ex 20 %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methane!$C$73:$C$89</c:f>
              <c:numCache/>
            </c:numRef>
          </c:yVal>
          <c:smooth val="1"/>
        </c:ser>
        <c:ser>
          <c:idx val="2"/>
          <c:order val="2"/>
          <c:tx>
            <c:v>ex 33 %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methane!$D$73:$D$89</c:f>
              <c:numCache/>
            </c:numRef>
          </c:yVal>
          <c:smooth val="1"/>
        </c:ser>
        <c:ser>
          <c:idx val="3"/>
          <c:order val="3"/>
          <c:tx>
            <c:v>ex 200 %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methane!$A$73:$A$89</c:f>
              <c:numCache/>
            </c:numRef>
          </c:xVal>
          <c:yVal>
            <c:numRef>
              <c:f>methane!$F$73:$F$89</c:f>
              <c:numCache/>
            </c:numRef>
          </c:yVal>
          <c:smooth val="1"/>
        </c:ser>
        <c:axId val="3037285"/>
        <c:axId val="27335566"/>
      </c:scatterChart>
      <c:valAx>
        <c:axId val="3037285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T,K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crossBetween val="midCat"/>
        <c:dispUnits/>
      </c:val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Qcomb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05"/>
          <c:y val="0.1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53</xdr:row>
      <xdr:rowOff>95250</xdr:rowOff>
    </xdr:from>
    <xdr:to>
      <xdr:col>10</xdr:col>
      <xdr:colOff>533400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2924175" y="8982075"/>
        <a:ext cx="4210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90</xdr:row>
      <xdr:rowOff>95250</xdr:rowOff>
    </xdr:from>
    <xdr:to>
      <xdr:col>5</xdr:col>
      <xdr:colOff>161925</xdr:colOff>
      <xdr:row>102</xdr:row>
      <xdr:rowOff>142875</xdr:rowOff>
    </xdr:to>
    <xdr:graphicFrame>
      <xdr:nvGraphicFramePr>
        <xdr:cNvPr id="2" name="Chart 2"/>
        <xdr:cNvGraphicFramePr/>
      </xdr:nvGraphicFramePr>
      <xdr:xfrm>
        <a:off x="704850" y="14973300"/>
        <a:ext cx="35623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53</xdr:row>
      <xdr:rowOff>95250</xdr:rowOff>
    </xdr:from>
    <xdr:to>
      <xdr:col>10</xdr:col>
      <xdr:colOff>533400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2943225" y="8982075"/>
        <a:ext cx="41719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90</xdr:row>
      <xdr:rowOff>95250</xdr:rowOff>
    </xdr:from>
    <xdr:to>
      <xdr:col>5</xdr:col>
      <xdr:colOff>161925</xdr:colOff>
      <xdr:row>102</xdr:row>
      <xdr:rowOff>142875</xdr:rowOff>
    </xdr:to>
    <xdr:graphicFrame>
      <xdr:nvGraphicFramePr>
        <xdr:cNvPr id="2" name="Chart 2"/>
        <xdr:cNvGraphicFramePr/>
      </xdr:nvGraphicFramePr>
      <xdr:xfrm>
        <a:off x="704850" y="14973300"/>
        <a:ext cx="32670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53</xdr:row>
      <xdr:rowOff>95250</xdr:rowOff>
    </xdr:from>
    <xdr:to>
      <xdr:col>10</xdr:col>
      <xdr:colOff>533400</xdr:colOff>
      <xdr:row>66</xdr:row>
      <xdr:rowOff>85725</xdr:rowOff>
    </xdr:to>
    <xdr:graphicFrame>
      <xdr:nvGraphicFramePr>
        <xdr:cNvPr id="1" name="Chart 2"/>
        <xdr:cNvGraphicFramePr/>
      </xdr:nvGraphicFramePr>
      <xdr:xfrm>
        <a:off x="2905125" y="9705975"/>
        <a:ext cx="4391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90</xdr:row>
      <xdr:rowOff>95250</xdr:rowOff>
    </xdr:from>
    <xdr:to>
      <xdr:col>5</xdr:col>
      <xdr:colOff>161925</xdr:colOff>
      <xdr:row>102</xdr:row>
      <xdr:rowOff>142875</xdr:rowOff>
    </xdr:to>
    <xdr:graphicFrame>
      <xdr:nvGraphicFramePr>
        <xdr:cNvPr id="2" name="Chart 3"/>
        <xdr:cNvGraphicFramePr/>
      </xdr:nvGraphicFramePr>
      <xdr:xfrm>
        <a:off x="704850" y="15697200"/>
        <a:ext cx="3190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3.00390625" style="0" customWidth="1"/>
    <col min="2" max="2" width="10.00390625" style="0" bestFit="1" customWidth="1"/>
    <col min="3" max="3" width="11.57421875" style="0" bestFit="1" customWidth="1"/>
    <col min="4" max="4" width="18.8515625" style="0" bestFit="1" customWidth="1"/>
    <col min="5" max="5" width="8.140625" style="0" bestFit="1" customWidth="1"/>
    <col min="6" max="6" width="4.00390625" style="0" bestFit="1" customWidth="1"/>
    <col min="7" max="7" width="2.421875" style="0" customWidth="1"/>
    <col min="8" max="8" width="4.8515625" style="0" customWidth="1"/>
    <col min="9" max="9" width="14.7109375" style="0" bestFit="1" customWidth="1"/>
    <col min="12" max="12" width="12.421875" style="0" bestFit="1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t="s">
        <v>4</v>
      </c>
      <c r="B2" t="s">
        <v>5</v>
      </c>
      <c r="C2" t="s">
        <v>6</v>
      </c>
      <c r="D2">
        <v>-241</v>
      </c>
    </row>
    <row r="3" spans="1:4" ht="15.75">
      <c r="A3" t="s">
        <v>4</v>
      </c>
      <c r="B3" t="s">
        <v>5</v>
      </c>
      <c r="C3" t="s">
        <v>7</v>
      </c>
      <c r="D3">
        <v>-285</v>
      </c>
    </row>
    <row r="4" ht="12.75">
      <c r="A4" t="s">
        <v>8</v>
      </c>
    </row>
    <row r="5" spans="1:4" ht="15.75">
      <c r="A5" t="s">
        <v>9</v>
      </c>
      <c r="B5" t="s">
        <v>16</v>
      </c>
      <c r="C5" t="s">
        <v>6</v>
      </c>
      <c r="D5">
        <v>-393</v>
      </c>
    </row>
    <row r="6" spans="1:4" ht="15.75">
      <c r="A6" t="s">
        <v>10</v>
      </c>
      <c r="B6" t="s">
        <v>15</v>
      </c>
      <c r="C6" t="s">
        <v>7</v>
      </c>
      <c r="D6">
        <v>-250</v>
      </c>
    </row>
    <row r="7" spans="1:4" ht="15.75">
      <c r="A7" t="s">
        <v>11</v>
      </c>
      <c r="B7" t="s">
        <v>13</v>
      </c>
      <c r="C7" t="s">
        <v>6</v>
      </c>
      <c r="D7">
        <v>-75</v>
      </c>
    </row>
    <row r="8" spans="1:4" ht="15.75">
      <c r="A8" t="s">
        <v>12</v>
      </c>
      <c r="B8" t="s">
        <v>14</v>
      </c>
      <c r="C8" t="s">
        <v>6</v>
      </c>
      <c r="D8">
        <v>-105</v>
      </c>
    </row>
    <row r="10" spans="1:7" s="12" customFormat="1" ht="15.75">
      <c r="A10" s="12" t="s">
        <v>27</v>
      </c>
      <c r="B10" s="13" t="s">
        <v>30</v>
      </c>
      <c r="C10" s="13" t="s">
        <v>31</v>
      </c>
      <c r="D10" s="13" t="s">
        <v>32</v>
      </c>
      <c r="E10" s="13" t="s">
        <v>33</v>
      </c>
      <c r="F10" s="13"/>
      <c r="G10" s="13"/>
    </row>
    <row r="11" spans="1:5" s="12" customFormat="1" ht="12.75">
      <c r="A11" s="14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</row>
    <row r="12" spans="1:5" ht="12.75">
      <c r="A12">
        <v>298</v>
      </c>
      <c r="B12">
        <v>0</v>
      </c>
      <c r="C12">
        <v>0</v>
      </c>
      <c r="D12">
        <v>0</v>
      </c>
      <c r="E12">
        <v>0</v>
      </c>
    </row>
    <row r="13" spans="1:5" ht="12.75">
      <c r="A13">
        <v>400</v>
      </c>
      <c r="B13">
        <v>3.5</v>
      </c>
      <c r="C13">
        <v>3.5</v>
      </c>
      <c r="D13">
        <v>3</v>
      </c>
      <c r="E13">
        <v>3</v>
      </c>
    </row>
    <row r="14" spans="1:5" ht="12.75">
      <c r="A14">
        <v>423</v>
      </c>
      <c r="B14">
        <v>3.5</v>
      </c>
      <c r="C14">
        <v>3.5</v>
      </c>
      <c r="D14">
        <v>4</v>
      </c>
      <c r="E14">
        <v>4.5</v>
      </c>
    </row>
    <row r="15" spans="1:5" ht="12.75">
      <c r="A15">
        <v>500</v>
      </c>
      <c r="B15">
        <v>8</v>
      </c>
      <c r="C15">
        <v>7</v>
      </c>
      <c r="D15">
        <v>6</v>
      </c>
      <c r="E15">
        <v>6</v>
      </c>
    </row>
    <row r="16" spans="1:5" ht="12.75">
      <c r="A16">
        <v>523</v>
      </c>
      <c r="B16">
        <v>9.15</v>
      </c>
      <c r="C16">
        <v>7.8</v>
      </c>
      <c r="D16">
        <v>6.69</v>
      </c>
      <c r="E16">
        <v>6.69</v>
      </c>
    </row>
    <row r="17" spans="1:5" ht="12.75">
      <c r="A17">
        <v>600</v>
      </c>
      <c r="B17">
        <v>13</v>
      </c>
      <c r="C17">
        <v>10.5</v>
      </c>
      <c r="D17">
        <v>9</v>
      </c>
      <c r="E17">
        <v>9</v>
      </c>
    </row>
    <row r="18" spans="1:5" ht="12.75">
      <c r="A18">
        <v>800</v>
      </c>
      <c r="B18">
        <v>23</v>
      </c>
      <c r="C18">
        <v>18</v>
      </c>
      <c r="D18">
        <v>16</v>
      </c>
      <c r="E18">
        <v>15</v>
      </c>
    </row>
    <row r="19" spans="1:5" ht="12.75">
      <c r="A19">
        <v>900</v>
      </c>
      <c r="B19">
        <v>28</v>
      </c>
      <c r="C19">
        <v>22</v>
      </c>
      <c r="D19">
        <v>19</v>
      </c>
      <c r="E19">
        <v>18</v>
      </c>
    </row>
    <row r="20" spans="1:5" ht="12.75">
      <c r="A20">
        <v>1000</v>
      </c>
      <c r="B20">
        <v>33</v>
      </c>
      <c r="C20">
        <v>26</v>
      </c>
      <c r="D20">
        <v>23</v>
      </c>
      <c r="E20">
        <v>21.5</v>
      </c>
    </row>
    <row r="21" spans="1:5" ht="12.75">
      <c r="A21">
        <v>1100</v>
      </c>
      <c r="B21">
        <v>39</v>
      </c>
      <c r="C21">
        <v>30</v>
      </c>
      <c r="D21">
        <v>26</v>
      </c>
      <c r="E21">
        <v>25</v>
      </c>
    </row>
    <row r="22" spans="1:5" ht="12.75">
      <c r="A22">
        <v>1200</v>
      </c>
      <c r="B22">
        <v>44.5</v>
      </c>
      <c r="C22">
        <v>34.5</v>
      </c>
      <c r="D22">
        <v>30</v>
      </c>
      <c r="E22">
        <v>28</v>
      </c>
    </row>
    <row r="23" spans="1:5" ht="12.75">
      <c r="A23">
        <v>1300</v>
      </c>
      <c r="B23">
        <v>50</v>
      </c>
      <c r="C23">
        <v>39</v>
      </c>
      <c r="D23">
        <v>33</v>
      </c>
      <c r="E23">
        <v>31.5</v>
      </c>
    </row>
    <row r="24" spans="1:5" ht="12.75">
      <c r="A24">
        <v>1400</v>
      </c>
      <c r="B24">
        <v>56</v>
      </c>
      <c r="C24">
        <v>43.5</v>
      </c>
      <c r="D24">
        <v>37</v>
      </c>
      <c r="E24">
        <v>35</v>
      </c>
    </row>
    <row r="25" spans="1:5" ht="12.75">
      <c r="A25">
        <v>1800</v>
      </c>
      <c r="B25">
        <v>79</v>
      </c>
      <c r="C25">
        <v>63</v>
      </c>
      <c r="D25">
        <v>52</v>
      </c>
      <c r="E25">
        <v>49</v>
      </c>
    </row>
    <row r="26" spans="1:5" ht="12.75">
      <c r="A26">
        <v>2000</v>
      </c>
      <c r="B26">
        <v>91</v>
      </c>
      <c r="C26">
        <v>72</v>
      </c>
      <c r="D26">
        <v>59</v>
      </c>
      <c r="E26">
        <v>56</v>
      </c>
    </row>
    <row r="27" spans="1:5" ht="12.75">
      <c r="A27">
        <v>2200</v>
      </c>
      <c r="B27">
        <v>103</v>
      </c>
      <c r="C27">
        <v>83</v>
      </c>
      <c r="D27">
        <v>67</v>
      </c>
      <c r="E27">
        <v>63</v>
      </c>
    </row>
    <row r="28" spans="1:5" ht="12.75">
      <c r="A28">
        <v>2400</v>
      </c>
      <c r="B28">
        <v>115</v>
      </c>
      <c r="C28">
        <v>94</v>
      </c>
      <c r="D28">
        <v>74</v>
      </c>
      <c r="E28">
        <v>70</v>
      </c>
    </row>
    <row r="30" s="1" customFormat="1" ht="12.75">
      <c r="E30" s="2"/>
    </row>
    <row r="31" spans="1:9" ht="12.75">
      <c r="A31" t="s">
        <v>17</v>
      </c>
      <c r="D31" t="s">
        <v>18</v>
      </c>
      <c r="E31" s="9">
        <v>200</v>
      </c>
      <c r="F31" t="s">
        <v>19</v>
      </c>
      <c r="I31" s="8"/>
    </row>
    <row r="33" spans="1:9" ht="15.75">
      <c r="A33" s="4" t="s">
        <v>44</v>
      </c>
      <c r="B33">
        <f>(E31/100+1)</f>
        <v>3</v>
      </c>
      <c r="C33" t="s">
        <v>57</v>
      </c>
      <c r="E33">
        <f>12.5*(E31/100)</f>
        <v>25</v>
      </c>
      <c r="F33" t="s">
        <v>21</v>
      </c>
      <c r="G33" t="s">
        <v>22</v>
      </c>
      <c r="H33">
        <f>B33</f>
        <v>3</v>
      </c>
      <c r="I33" t="s">
        <v>45</v>
      </c>
    </row>
    <row r="34" spans="1:10" s="2" customFormat="1" ht="12.75">
      <c r="A34" s="2" t="s">
        <v>24</v>
      </c>
      <c r="B34" s="2">
        <f>D6-(8*$D$5+9*$D$2)</f>
        <v>5063</v>
      </c>
      <c r="D34" s="2" t="s">
        <v>35</v>
      </c>
      <c r="J34" s="2" t="s">
        <v>35</v>
      </c>
    </row>
    <row r="35" spans="1:10" s="2" customFormat="1" ht="12.75">
      <c r="A35" s="2" t="s">
        <v>25</v>
      </c>
      <c r="B35" s="2">
        <f>D6-(8*$D$5+9*$D$3)</f>
        <v>5459</v>
      </c>
      <c r="D35" s="2" t="s">
        <v>38</v>
      </c>
      <c r="J35" s="2" t="s">
        <v>37</v>
      </c>
    </row>
    <row r="36" spans="1:10" s="2" customFormat="1" ht="12.75">
      <c r="A36" s="2" t="s">
        <v>34</v>
      </c>
      <c r="D36" s="2">
        <f>SUM(D37:D53)</f>
        <v>1150.3703703703704</v>
      </c>
      <c r="J36" s="2">
        <f>SUM(J37:J53)</f>
        <v>1266.1224489795918</v>
      </c>
    </row>
    <row r="37" spans="1:10" ht="12.75">
      <c r="A37">
        <f aca="true" t="shared" si="0" ref="A37:A53">A12</f>
        <v>298</v>
      </c>
      <c r="B37" t="s">
        <v>26</v>
      </c>
      <c r="C37">
        <f>-$B$34+8*B12+9*C12+$E$33*D12+$H$33*12.5*3.76*E12</f>
        <v>-5063</v>
      </c>
      <c r="D37">
        <f aca="true" t="shared" si="1" ref="D37:D52">IF(AND(C37&gt;0,C36&lt;0),A36+(A37-A36)*(0-C36)/(C37-C36),"")</f>
      </c>
      <c r="H37" t="s">
        <v>36</v>
      </c>
      <c r="I37" s="4">
        <f>-$B$35+8*B12+$E$33*D12+$H$33*12.5*3.76*E12</f>
        <v>-5459</v>
      </c>
      <c r="J37" s="5">
        <f aca="true" t="shared" si="2" ref="J37:J52">IF(AND(I37&gt;0,I36&lt;0),A36+(A37-A36)*(0-I36)/(I37-I36),"")</f>
      </c>
    </row>
    <row r="38" spans="1:10" ht="12.75">
      <c r="A38">
        <f t="shared" si="0"/>
        <v>400</v>
      </c>
      <c r="B38" t="s">
        <v>26</v>
      </c>
      <c r="C38">
        <f>-$B$34+8*B13+9*C13+$E$33*D13+$H$33*12.5*3.76*E13</f>
        <v>-4505.5</v>
      </c>
      <c r="D38">
        <f t="shared" si="1"/>
      </c>
      <c r="H38" t="s">
        <v>36</v>
      </c>
      <c r="I38" s="4">
        <f aca="true" t="shared" si="3" ref="I38:I53">-$B$35+8*B13+$E$33*D13+$H$33*12.5*3.76*E13</f>
        <v>-4933</v>
      </c>
      <c r="J38" s="5">
        <f t="shared" si="2"/>
      </c>
    </row>
    <row r="39" spans="1:10" ht="12.75">
      <c r="A39">
        <f t="shared" si="0"/>
        <v>423</v>
      </c>
      <c r="B39" t="s">
        <v>26</v>
      </c>
      <c r="C39">
        <f aca="true" t="shared" si="4" ref="C39:C53">-$B$34+8*B14+9*C14+$E$33*D14+$H$33*12.5*3.76*E14</f>
        <v>-4269</v>
      </c>
      <c r="D39">
        <f t="shared" si="1"/>
      </c>
      <c r="H39" t="s">
        <v>36</v>
      </c>
      <c r="I39" s="4">
        <f t="shared" si="3"/>
        <v>-4696.5</v>
      </c>
      <c r="J39" s="5">
        <f t="shared" si="2"/>
      </c>
    </row>
    <row r="40" spans="1:10" ht="12.75">
      <c r="A40">
        <f t="shared" si="0"/>
        <v>500</v>
      </c>
      <c r="B40" t="s">
        <v>26</v>
      </c>
      <c r="C40">
        <f t="shared" si="4"/>
        <v>-3940</v>
      </c>
      <c r="D40">
        <f t="shared" si="1"/>
      </c>
      <c r="H40" t="s">
        <v>36</v>
      </c>
      <c r="I40" s="4">
        <f t="shared" si="3"/>
        <v>-4399</v>
      </c>
      <c r="J40" s="5">
        <f t="shared" si="2"/>
      </c>
    </row>
    <row r="41" spans="1:10" ht="12.75">
      <c r="A41">
        <f t="shared" si="0"/>
        <v>523</v>
      </c>
      <c r="B41" t="s">
        <v>26</v>
      </c>
      <c r="C41">
        <f t="shared" si="4"/>
        <v>-3809.0600000000004</v>
      </c>
      <c r="D41">
        <f t="shared" si="1"/>
      </c>
      <c r="H41" t="s">
        <v>36</v>
      </c>
      <c r="I41" s="4">
        <f t="shared" si="3"/>
        <v>-4275.26</v>
      </c>
      <c r="J41" s="5">
        <f t="shared" si="2"/>
      </c>
    </row>
    <row r="42" spans="1:10" ht="12.75">
      <c r="A42">
        <f t="shared" si="0"/>
        <v>600</v>
      </c>
      <c r="B42" t="s">
        <v>26</v>
      </c>
      <c r="C42">
        <f t="shared" si="4"/>
        <v>-3370.5</v>
      </c>
      <c r="D42">
        <f t="shared" si="1"/>
      </c>
      <c r="H42" t="s">
        <v>36</v>
      </c>
      <c r="I42" s="4">
        <f t="shared" si="3"/>
        <v>-3861</v>
      </c>
      <c r="J42" s="5">
        <f t="shared" si="2"/>
      </c>
    </row>
    <row r="43" spans="1:10" ht="12.75">
      <c r="A43">
        <f t="shared" si="0"/>
        <v>800</v>
      </c>
      <c r="B43" t="s">
        <v>26</v>
      </c>
      <c r="C43">
        <f t="shared" si="4"/>
        <v>-2202</v>
      </c>
      <c r="D43">
        <f t="shared" si="1"/>
      </c>
      <c r="H43" t="s">
        <v>36</v>
      </c>
      <c r="I43" s="4">
        <f t="shared" si="3"/>
        <v>-2760</v>
      </c>
      <c r="J43" s="5">
        <f t="shared" si="2"/>
      </c>
    </row>
    <row r="44" spans="1:10" ht="12.75">
      <c r="A44">
        <f t="shared" si="0"/>
        <v>900</v>
      </c>
      <c r="B44" t="s">
        <v>26</v>
      </c>
      <c r="C44">
        <f t="shared" si="4"/>
        <v>-1628</v>
      </c>
      <c r="D44">
        <f t="shared" si="1"/>
      </c>
      <c r="H44" t="s">
        <v>36</v>
      </c>
      <c r="I44" s="4">
        <f t="shared" si="3"/>
        <v>-2222</v>
      </c>
      <c r="J44" s="5">
        <f t="shared" si="2"/>
      </c>
    </row>
    <row r="45" spans="1:10" ht="12.75">
      <c r="A45">
        <f t="shared" si="0"/>
        <v>1000</v>
      </c>
      <c r="B45" t="s">
        <v>26</v>
      </c>
      <c r="C45">
        <f t="shared" si="4"/>
        <v>-958.5</v>
      </c>
      <c r="D45">
        <f t="shared" si="1"/>
      </c>
      <c r="H45" t="s">
        <v>36</v>
      </c>
      <c r="I45" s="4">
        <f t="shared" si="3"/>
        <v>-1588.5</v>
      </c>
      <c r="J45" s="5">
        <f t="shared" si="2"/>
      </c>
    </row>
    <row r="46" spans="1:10" ht="12.75">
      <c r="A46">
        <f t="shared" si="0"/>
        <v>1100</v>
      </c>
      <c r="B46" t="s">
        <v>26</v>
      </c>
      <c r="C46">
        <f t="shared" si="4"/>
        <v>-306</v>
      </c>
      <c r="D46">
        <f t="shared" si="1"/>
      </c>
      <c r="H46" t="s">
        <v>36</v>
      </c>
      <c r="I46" s="4">
        <f t="shared" si="3"/>
        <v>-972</v>
      </c>
      <c r="J46" s="5">
        <f t="shared" si="2"/>
      </c>
    </row>
    <row r="47" spans="1:10" ht="12.75">
      <c r="A47">
        <f t="shared" si="0"/>
        <v>1200</v>
      </c>
      <c r="B47" t="s">
        <v>26</v>
      </c>
      <c r="C47">
        <f t="shared" si="4"/>
        <v>301.5</v>
      </c>
      <c r="D47">
        <f t="shared" si="1"/>
        <v>1150.3703703703704</v>
      </c>
      <c r="H47" t="s">
        <v>36</v>
      </c>
      <c r="I47" s="4">
        <f t="shared" si="3"/>
        <v>-405</v>
      </c>
      <c r="J47" s="5">
        <f t="shared" si="2"/>
      </c>
    </row>
    <row r="48" spans="1:10" ht="12.75">
      <c r="A48">
        <f t="shared" si="0"/>
        <v>1300</v>
      </c>
      <c r="B48" t="s">
        <v>26</v>
      </c>
      <c r="C48">
        <f t="shared" si="4"/>
        <v>954.5</v>
      </c>
      <c r="D48">
        <f t="shared" si="1"/>
      </c>
      <c r="H48" t="s">
        <v>36</v>
      </c>
      <c r="I48" s="4">
        <f t="shared" si="3"/>
        <v>207.5</v>
      </c>
      <c r="J48" s="5">
        <f t="shared" si="2"/>
        <v>1266.1224489795918</v>
      </c>
    </row>
    <row r="49" spans="1:10" ht="12.75">
      <c r="A49">
        <f t="shared" si="0"/>
        <v>1400</v>
      </c>
      <c r="B49" t="s">
        <v>26</v>
      </c>
      <c r="C49">
        <f t="shared" si="4"/>
        <v>1636.5</v>
      </c>
      <c r="D49">
        <f t="shared" si="1"/>
      </c>
      <c r="H49" t="s">
        <v>36</v>
      </c>
      <c r="I49" s="4">
        <f t="shared" si="3"/>
        <v>849</v>
      </c>
      <c r="J49" s="5">
        <f t="shared" si="2"/>
      </c>
    </row>
    <row r="50" spans="1:10" ht="12.75">
      <c r="A50">
        <f t="shared" si="0"/>
        <v>1800</v>
      </c>
      <c r="B50" t="s">
        <v>26</v>
      </c>
      <c r="C50">
        <f t="shared" si="4"/>
        <v>4345</v>
      </c>
      <c r="D50">
        <f t="shared" si="1"/>
      </c>
      <c r="H50" t="s">
        <v>36</v>
      </c>
      <c r="I50" s="4">
        <f t="shared" si="3"/>
        <v>3382</v>
      </c>
      <c r="J50" s="5">
        <f t="shared" si="2"/>
      </c>
    </row>
    <row r="51" spans="1:10" ht="12.75">
      <c r="A51">
        <f t="shared" si="0"/>
        <v>2000</v>
      </c>
      <c r="B51" t="s">
        <v>26</v>
      </c>
      <c r="C51">
        <f t="shared" si="4"/>
        <v>5684</v>
      </c>
      <c r="D51">
        <f t="shared" si="1"/>
      </c>
      <c r="H51" t="s">
        <v>36</v>
      </c>
      <c r="I51" s="4">
        <f t="shared" si="3"/>
        <v>4640</v>
      </c>
      <c r="J51" s="5">
        <f t="shared" si="2"/>
      </c>
    </row>
    <row r="52" spans="1:10" ht="12.75">
      <c r="A52">
        <f t="shared" si="0"/>
        <v>2200</v>
      </c>
      <c r="B52" t="s">
        <v>26</v>
      </c>
      <c r="C52">
        <f t="shared" si="4"/>
        <v>7066</v>
      </c>
      <c r="D52">
        <f t="shared" si="1"/>
      </c>
      <c r="H52" t="s">
        <v>36</v>
      </c>
      <c r="I52" s="4">
        <f t="shared" si="3"/>
        <v>5923</v>
      </c>
      <c r="J52" s="5">
        <f t="shared" si="2"/>
      </c>
    </row>
    <row r="53" spans="1:10" ht="12.75">
      <c r="A53">
        <f t="shared" si="0"/>
        <v>2400</v>
      </c>
      <c r="B53" t="s">
        <v>26</v>
      </c>
      <c r="C53">
        <f t="shared" si="4"/>
        <v>8423</v>
      </c>
      <c r="D53">
        <f>IF(AND(C53&gt;0,C52&lt;0),A52+(A53-A52)*(0-C52)/(C53-C52),"")</f>
      </c>
      <c r="H53" t="s">
        <v>36</v>
      </c>
      <c r="I53" s="4">
        <f t="shared" si="3"/>
        <v>7181</v>
      </c>
      <c r="J53" s="5">
        <f>IF(AND(I53&gt;0,I52&lt;0),A52+(A53-A52)*(0-I52)/(I53-I52),"")</f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8" s="1" customFormat="1" ht="12.75"/>
    <row r="69" spans="1:10" ht="12.75">
      <c r="A69" s="3" t="s">
        <v>46</v>
      </c>
      <c r="B69" s="3"/>
      <c r="G69" s="7"/>
      <c r="I69" s="3" t="s">
        <v>46</v>
      </c>
      <c r="J69" s="3"/>
    </row>
    <row r="70" spans="1:10" ht="12.75">
      <c r="A70" s="3" t="s">
        <v>24</v>
      </c>
      <c r="B70" s="3">
        <f>-C37</f>
        <v>5063</v>
      </c>
      <c r="G70" s="7"/>
      <c r="I70" s="3" t="s">
        <v>25</v>
      </c>
      <c r="J70" s="3">
        <f>-I37</f>
        <v>5459</v>
      </c>
    </row>
    <row r="71" spans="4:12" ht="12.75">
      <c r="D71" s="2" t="s">
        <v>48</v>
      </c>
      <c r="G71" s="7"/>
      <c r="L71" s="2" t="s">
        <v>49</v>
      </c>
    </row>
    <row r="72" spans="1:13" ht="12.75">
      <c r="A72" s="2" t="s">
        <v>50</v>
      </c>
      <c r="B72" s="2">
        <v>10</v>
      </c>
      <c r="C72" s="2">
        <v>20</v>
      </c>
      <c r="D72" s="2">
        <v>33</v>
      </c>
      <c r="E72" s="2">
        <v>200</v>
      </c>
      <c r="G72" s="7"/>
      <c r="I72" s="2" t="s">
        <v>50</v>
      </c>
      <c r="J72" s="2">
        <v>10</v>
      </c>
      <c r="K72" s="2">
        <v>20</v>
      </c>
      <c r="L72" s="2">
        <v>33</v>
      </c>
      <c r="M72" s="2">
        <v>200</v>
      </c>
    </row>
    <row r="73" spans="1:13" ht="12.75">
      <c r="A73" s="2">
        <f aca="true" t="shared" si="5" ref="A73:A89">A12</f>
        <v>298</v>
      </c>
      <c r="B73" s="6">
        <v>-5063</v>
      </c>
      <c r="C73" s="6">
        <v>-5063</v>
      </c>
      <c r="D73" s="6">
        <v>-5063</v>
      </c>
      <c r="E73" s="6">
        <v>-5063</v>
      </c>
      <c r="G73" s="7"/>
      <c r="I73" s="2">
        <f aca="true" t="shared" si="6" ref="I73:I89">A12</f>
        <v>298</v>
      </c>
      <c r="J73" s="6">
        <v>-5459</v>
      </c>
      <c r="K73" s="6">
        <v>-5459</v>
      </c>
      <c r="L73" s="6">
        <v>-5459</v>
      </c>
      <c r="M73" s="6">
        <v>-5459</v>
      </c>
    </row>
    <row r="74" spans="1:13" ht="12.75">
      <c r="A74" s="2">
        <f t="shared" si="5"/>
        <v>400</v>
      </c>
      <c r="B74" s="6">
        <v>-4844.65</v>
      </c>
      <c r="C74" s="6">
        <v>-4826.8</v>
      </c>
      <c r="D74" s="6">
        <v>-4803.595</v>
      </c>
      <c r="E74" s="6">
        <v>-4505.5</v>
      </c>
      <c r="G74" s="7"/>
      <c r="I74" s="2">
        <f t="shared" si="6"/>
        <v>400</v>
      </c>
      <c r="J74" s="6">
        <v>-5272.15</v>
      </c>
      <c r="K74" s="6">
        <v>-5254.3</v>
      </c>
      <c r="L74" s="6">
        <v>-5231.095</v>
      </c>
      <c r="M74" s="6">
        <v>-4933</v>
      </c>
    </row>
    <row r="75" spans="1:13" ht="12.75">
      <c r="A75" s="2">
        <f t="shared" si="5"/>
        <v>423</v>
      </c>
      <c r="B75" s="6">
        <v>-4765.85</v>
      </c>
      <c r="C75" s="6">
        <v>-4739.7</v>
      </c>
      <c r="D75" s="6">
        <v>-4705.705</v>
      </c>
      <c r="E75" s="6">
        <v>-4269</v>
      </c>
      <c r="G75" s="7"/>
      <c r="I75" s="2">
        <f t="shared" si="6"/>
        <v>423</v>
      </c>
      <c r="J75" s="6">
        <v>-5193.35</v>
      </c>
      <c r="K75" s="6">
        <v>-5167.2</v>
      </c>
      <c r="L75" s="6">
        <v>-5133.205</v>
      </c>
      <c r="M75" s="6">
        <v>-4696.5</v>
      </c>
    </row>
    <row r="76" spans="1:13" ht="12.75">
      <c r="A76" s="2">
        <f t="shared" si="5"/>
        <v>500</v>
      </c>
      <c r="B76" s="6">
        <v>-4618.3</v>
      </c>
      <c r="C76" s="6">
        <v>-4582.6</v>
      </c>
      <c r="D76" s="6">
        <v>-4536.19</v>
      </c>
      <c r="E76" s="6">
        <v>-3940</v>
      </c>
      <c r="G76" s="7"/>
      <c r="I76" s="2">
        <f t="shared" si="6"/>
        <v>500</v>
      </c>
      <c r="J76" s="6">
        <v>-5077.3</v>
      </c>
      <c r="K76" s="6">
        <v>-5041.6</v>
      </c>
      <c r="L76" s="6">
        <v>-4995.19</v>
      </c>
      <c r="M76" s="6">
        <v>-4399</v>
      </c>
    </row>
    <row r="77" spans="1:13" ht="12.75">
      <c r="A77" s="2">
        <f t="shared" si="5"/>
        <v>523</v>
      </c>
      <c r="B77" s="6">
        <v>-4565.3645</v>
      </c>
      <c r="C77" s="6">
        <v>-4525.559</v>
      </c>
      <c r="D77" s="6">
        <v>-4473.811850000001</v>
      </c>
      <c r="E77" s="6">
        <v>-3809.06</v>
      </c>
      <c r="G77" s="7"/>
      <c r="I77" s="2">
        <f t="shared" si="6"/>
        <v>523</v>
      </c>
      <c r="J77" s="6">
        <v>-5031.5645</v>
      </c>
      <c r="K77" s="6">
        <v>-4991.759</v>
      </c>
      <c r="L77" s="6">
        <v>-4940.011850000001</v>
      </c>
      <c r="M77" s="6">
        <v>-4275.26</v>
      </c>
    </row>
    <row r="78" spans="1:13" ht="12.75">
      <c r="A78" s="2">
        <f t="shared" si="5"/>
        <v>600</v>
      </c>
      <c r="B78" s="6">
        <v>-4387.95</v>
      </c>
      <c r="C78" s="6">
        <v>-4334.4</v>
      </c>
      <c r="D78" s="6">
        <v>-4264.785</v>
      </c>
      <c r="E78" s="6">
        <v>-3370.5</v>
      </c>
      <c r="G78" s="7"/>
      <c r="I78" s="2">
        <f t="shared" si="6"/>
        <v>600</v>
      </c>
      <c r="J78" s="6">
        <v>-4878.45</v>
      </c>
      <c r="K78" s="6">
        <v>-4824.9</v>
      </c>
      <c r="L78" s="6">
        <v>-4755.285</v>
      </c>
      <c r="M78" s="6">
        <v>-3861</v>
      </c>
    </row>
    <row r="79" spans="1:13" ht="12.75">
      <c r="A79" s="2">
        <f t="shared" si="5"/>
        <v>800</v>
      </c>
      <c r="B79" s="6">
        <v>-3921.5</v>
      </c>
      <c r="C79" s="6">
        <v>-3831</v>
      </c>
      <c r="D79" s="6">
        <v>-3713.35</v>
      </c>
      <c r="E79" s="6">
        <v>-2202</v>
      </c>
      <c r="G79" s="7"/>
      <c r="I79" s="2">
        <f t="shared" si="6"/>
        <v>800</v>
      </c>
      <c r="J79" s="6">
        <v>-4479.5</v>
      </c>
      <c r="K79" s="6">
        <v>-4389</v>
      </c>
      <c r="L79" s="6">
        <v>-4271.35</v>
      </c>
      <c r="M79" s="6">
        <v>-2760</v>
      </c>
    </row>
    <row r="80" spans="1:13" ht="12.75">
      <c r="A80" s="2">
        <f t="shared" si="5"/>
        <v>900</v>
      </c>
      <c r="B80" s="6">
        <v>-3686.65</v>
      </c>
      <c r="C80" s="6">
        <v>-3578.3</v>
      </c>
      <c r="D80" s="6">
        <v>-3437.4449999999997</v>
      </c>
      <c r="E80" s="6">
        <v>-1628</v>
      </c>
      <c r="G80" s="7"/>
      <c r="I80" s="2">
        <f t="shared" si="6"/>
        <v>900</v>
      </c>
      <c r="J80" s="6">
        <v>-4280.65</v>
      </c>
      <c r="K80" s="6">
        <v>-4172.3</v>
      </c>
      <c r="L80" s="6">
        <v>-4031.4449999999997</v>
      </c>
      <c r="M80" s="6">
        <v>-2222</v>
      </c>
    </row>
    <row r="81" spans="1:13" ht="12.75">
      <c r="A81" s="2">
        <f t="shared" si="5"/>
        <v>1000</v>
      </c>
      <c r="B81" s="6">
        <v>-3424.7</v>
      </c>
      <c r="C81" s="6">
        <v>-3294.9</v>
      </c>
      <c r="D81" s="6">
        <v>-3126.16</v>
      </c>
      <c r="E81" s="6">
        <v>-958.5</v>
      </c>
      <c r="G81" s="7"/>
      <c r="I81" s="2">
        <f t="shared" si="6"/>
        <v>1000</v>
      </c>
      <c r="J81" s="6">
        <v>-4054.7</v>
      </c>
      <c r="K81" s="6">
        <v>-3924.9</v>
      </c>
      <c r="L81" s="6">
        <v>-3756.16</v>
      </c>
      <c r="M81" s="6">
        <v>-1588.5</v>
      </c>
    </row>
    <row r="82" spans="1:13" ht="12.75">
      <c r="A82" s="2">
        <f t="shared" si="5"/>
        <v>1100</v>
      </c>
      <c r="B82" s="6">
        <v>-3156</v>
      </c>
      <c r="C82" s="6">
        <v>-3006</v>
      </c>
      <c r="D82" s="6">
        <v>-2811</v>
      </c>
      <c r="E82" s="6">
        <v>-306</v>
      </c>
      <c r="G82" s="7"/>
      <c r="I82" s="2">
        <f t="shared" si="6"/>
        <v>1100</v>
      </c>
      <c r="J82" s="6">
        <v>-3822</v>
      </c>
      <c r="K82" s="6">
        <v>-3672</v>
      </c>
      <c r="L82" s="6">
        <v>-3477</v>
      </c>
      <c r="M82" s="6">
        <v>-972</v>
      </c>
    </row>
    <row r="83" spans="1:13" ht="12.75">
      <c r="A83" s="2">
        <f t="shared" si="5"/>
        <v>1200</v>
      </c>
      <c r="B83" s="6">
        <v>-2911.4</v>
      </c>
      <c r="C83" s="6">
        <v>-2742.3</v>
      </c>
      <c r="D83" s="6">
        <v>-2522.47</v>
      </c>
      <c r="E83" s="6">
        <v>301.5</v>
      </c>
      <c r="G83" s="7"/>
      <c r="I83" s="2">
        <f t="shared" si="6"/>
        <v>1200</v>
      </c>
      <c r="J83" s="6">
        <v>-3617.9</v>
      </c>
      <c r="K83" s="6">
        <v>-3448.8</v>
      </c>
      <c r="L83" s="6">
        <v>-3228.97</v>
      </c>
      <c r="M83" s="6">
        <v>-405</v>
      </c>
    </row>
    <row r="84" spans="1:13" ht="12.75">
      <c r="A84" s="2">
        <f t="shared" si="5"/>
        <v>1300</v>
      </c>
      <c r="B84" s="6">
        <v>-2642.2</v>
      </c>
      <c r="C84" s="6">
        <v>-2452.9</v>
      </c>
      <c r="D84" s="6">
        <v>-2206.81</v>
      </c>
      <c r="E84" s="6">
        <v>954.5</v>
      </c>
      <c r="G84" s="7"/>
      <c r="I84" s="2">
        <f t="shared" si="6"/>
        <v>1300</v>
      </c>
      <c r="J84" s="6">
        <v>-3389.2</v>
      </c>
      <c r="K84" s="6">
        <v>-3199.9</v>
      </c>
      <c r="L84" s="6">
        <v>-2953.81</v>
      </c>
      <c r="M84" s="6">
        <v>207.5</v>
      </c>
    </row>
    <row r="85" spans="1:13" ht="12.75">
      <c r="A85" s="2">
        <f t="shared" si="5"/>
        <v>1400</v>
      </c>
      <c r="B85" s="6">
        <v>-2367.75</v>
      </c>
      <c r="C85" s="6">
        <v>-2157</v>
      </c>
      <c r="D85" s="6">
        <v>-1883.025</v>
      </c>
      <c r="E85" s="6">
        <v>1636.5</v>
      </c>
      <c r="G85" s="7"/>
      <c r="I85" s="2">
        <f t="shared" si="6"/>
        <v>1400</v>
      </c>
      <c r="J85" s="6">
        <v>-3155.25</v>
      </c>
      <c r="K85" s="6">
        <v>-2944.5</v>
      </c>
      <c r="L85" s="6">
        <v>-2670.525</v>
      </c>
      <c r="M85" s="6">
        <v>849</v>
      </c>
    </row>
    <row r="86" spans="1:13" ht="12.75">
      <c r="A86" s="2">
        <f t="shared" si="5"/>
        <v>1800</v>
      </c>
      <c r="B86" s="6">
        <v>-1265.7</v>
      </c>
      <c r="C86" s="6">
        <v>-970.4</v>
      </c>
      <c r="D86" s="6">
        <v>-586.51</v>
      </c>
      <c r="E86" s="6">
        <v>4345</v>
      </c>
      <c r="G86" s="7"/>
      <c r="I86" s="2">
        <f t="shared" si="6"/>
        <v>1800</v>
      </c>
      <c r="J86" s="6">
        <v>-2228.7</v>
      </c>
      <c r="K86" s="6">
        <v>-1933.4</v>
      </c>
      <c r="L86" s="6">
        <v>-1549.51</v>
      </c>
      <c r="M86" s="6">
        <v>3382</v>
      </c>
    </row>
    <row r="87" spans="1:13" ht="12.75">
      <c r="A87" s="2">
        <f t="shared" si="5"/>
        <v>2000</v>
      </c>
      <c r="B87" s="6">
        <v>-718.05</v>
      </c>
      <c r="C87" s="6">
        <v>-381.1</v>
      </c>
      <c r="D87" s="6">
        <v>56.934999999999945</v>
      </c>
      <c r="E87" s="6">
        <v>5684</v>
      </c>
      <c r="G87" s="7"/>
      <c r="I87" s="2">
        <f t="shared" si="6"/>
        <v>2000</v>
      </c>
      <c r="J87" s="6">
        <v>-1762.05</v>
      </c>
      <c r="K87" s="6">
        <v>-1425.1</v>
      </c>
      <c r="L87" s="6">
        <v>-987.065</v>
      </c>
      <c r="M87" s="6">
        <v>4640</v>
      </c>
    </row>
    <row r="88" spans="1:13" ht="12.75">
      <c r="A88" s="2">
        <f t="shared" si="5"/>
        <v>2200</v>
      </c>
      <c r="B88" s="6">
        <v>-151.15</v>
      </c>
      <c r="C88" s="6">
        <v>228.7</v>
      </c>
      <c r="D88" s="6">
        <v>722.505</v>
      </c>
      <c r="E88" s="6">
        <v>7066</v>
      </c>
      <c r="G88" s="7"/>
      <c r="I88" s="2">
        <f t="shared" si="6"/>
        <v>2200</v>
      </c>
      <c r="J88" s="6">
        <v>-1294.15</v>
      </c>
      <c r="K88" s="6">
        <v>-914.3</v>
      </c>
      <c r="L88" s="6">
        <v>-420.495</v>
      </c>
      <c r="M88" s="6">
        <v>5923</v>
      </c>
    </row>
    <row r="89" spans="1:13" ht="12.75">
      <c r="A89" s="2">
        <f t="shared" si="5"/>
        <v>2400</v>
      </c>
      <c r="B89" s="6">
        <v>414.5</v>
      </c>
      <c r="C89" s="6">
        <v>836</v>
      </c>
      <c r="D89" s="6">
        <v>1383.95</v>
      </c>
      <c r="E89" s="6">
        <v>8423</v>
      </c>
      <c r="G89" s="7"/>
      <c r="I89" s="2">
        <f t="shared" si="6"/>
        <v>2400</v>
      </c>
      <c r="J89" s="6">
        <v>-827.5</v>
      </c>
      <c r="K89" s="6">
        <v>-406</v>
      </c>
      <c r="L89" s="6">
        <v>141.95</v>
      </c>
      <c r="M89" s="6">
        <v>7181</v>
      </c>
    </row>
    <row r="90" spans="1:13" ht="12.75">
      <c r="A90" s="2" t="s">
        <v>40</v>
      </c>
      <c r="B90" s="10">
        <v>2253.4429417484307</v>
      </c>
      <c r="C90" s="10">
        <v>2124.9918005903573</v>
      </c>
      <c r="D90" s="10">
        <v>1982.303071746614</v>
      </c>
      <c r="E90" s="10">
        <v>1150.3703703703704</v>
      </c>
      <c r="G90" s="7"/>
      <c r="I90" s="2" t="s">
        <v>41</v>
      </c>
      <c r="J90" s="10"/>
      <c r="K90" s="10"/>
      <c r="L90" s="10">
        <v>2349.5239534532266</v>
      </c>
      <c r="M90" s="10">
        <v>1266.1224489795918</v>
      </c>
    </row>
    <row r="91" spans="2:7" ht="12.75">
      <c r="B91" s="6"/>
      <c r="C91" s="6"/>
      <c r="D91" s="6"/>
      <c r="E91" s="6"/>
      <c r="G91" s="7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2"/>
  <headerFooter alignWithMargins="0">
    <oddHeader>&amp;CChaleur de combustion de l'octane liquide avec excès d'air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>
      <selection activeCell="A10" sqref="A10:IV11"/>
    </sheetView>
  </sheetViews>
  <sheetFormatPr defaultColWidth="11.421875" defaultRowHeight="12.75"/>
  <cols>
    <col min="1" max="1" width="13.00390625" style="0" customWidth="1"/>
    <col min="2" max="2" width="10.140625" style="0" bestFit="1" customWidth="1"/>
    <col min="3" max="3" width="11.7109375" style="0" bestFit="1" customWidth="1"/>
    <col min="4" max="4" width="14.140625" style="0" customWidth="1"/>
    <col min="5" max="6" width="8.140625" style="0" bestFit="1" customWidth="1"/>
    <col min="7" max="7" width="2.421875" style="0" customWidth="1"/>
    <col min="8" max="8" width="4.8515625" style="0" customWidth="1"/>
    <col min="9" max="9" width="14.7109375" style="0" bestFit="1" customWidth="1"/>
    <col min="11" max="15" width="12.140625" style="0" bestFit="1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t="s">
        <v>4</v>
      </c>
      <c r="B2" t="s">
        <v>5</v>
      </c>
      <c r="C2" t="s">
        <v>6</v>
      </c>
      <c r="D2">
        <v>-241</v>
      </c>
    </row>
    <row r="3" spans="1:4" ht="15.75">
      <c r="A3" t="s">
        <v>4</v>
      </c>
      <c r="B3" t="s">
        <v>5</v>
      </c>
      <c r="C3" t="s">
        <v>7</v>
      </c>
      <c r="D3">
        <v>-285</v>
      </c>
    </row>
    <row r="4" ht="12.75">
      <c r="A4" t="s">
        <v>8</v>
      </c>
    </row>
    <row r="5" spans="1:4" ht="15.75">
      <c r="A5" t="s">
        <v>9</v>
      </c>
      <c r="B5" t="s">
        <v>16</v>
      </c>
      <c r="C5" t="s">
        <v>6</v>
      </c>
      <c r="D5">
        <v>-393</v>
      </c>
    </row>
    <row r="6" spans="1:4" ht="15.75">
      <c r="A6" t="s">
        <v>10</v>
      </c>
      <c r="B6" t="s">
        <v>15</v>
      </c>
      <c r="C6" t="s">
        <v>7</v>
      </c>
      <c r="D6">
        <v>-250</v>
      </c>
    </row>
    <row r="7" spans="1:4" ht="15.75">
      <c r="A7" t="s">
        <v>11</v>
      </c>
      <c r="B7" t="s">
        <v>13</v>
      </c>
      <c r="C7" t="s">
        <v>6</v>
      </c>
      <c r="D7">
        <v>-75</v>
      </c>
    </row>
    <row r="8" spans="1:4" ht="15.75">
      <c r="A8" t="s">
        <v>12</v>
      </c>
      <c r="B8" t="s">
        <v>14</v>
      </c>
      <c r="C8" t="s">
        <v>6</v>
      </c>
      <c r="D8">
        <v>-105</v>
      </c>
    </row>
    <row r="10" spans="1:7" s="12" customFormat="1" ht="15.75">
      <c r="A10" s="12" t="s">
        <v>27</v>
      </c>
      <c r="B10" s="13" t="s">
        <v>30</v>
      </c>
      <c r="C10" s="13" t="s">
        <v>31</v>
      </c>
      <c r="D10" s="13" t="s">
        <v>32</v>
      </c>
      <c r="E10" s="13" t="s">
        <v>33</v>
      </c>
      <c r="F10" s="13"/>
      <c r="G10" s="13"/>
    </row>
    <row r="11" spans="1:5" s="12" customFormat="1" ht="12.75">
      <c r="A11" s="14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</row>
    <row r="12" spans="1:5" ht="12.75">
      <c r="A12">
        <v>298</v>
      </c>
      <c r="B12">
        <v>0</v>
      </c>
      <c r="C12">
        <v>0</v>
      </c>
      <c r="D12">
        <v>0</v>
      </c>
      <c r="E12">
        <v>0</v>
      </c>
    </row>
    <row r="13" spans="1:5" ht="12.75">
      <c r="A13">
        <v>400</v>
      </c>
      <c r="B13">
        <v>3.5</v>
      </c>
      <c r="C13">
        <v>3.5</v>
      </c>
      <c r="D13">
        <v>3</v>
      </c>
      <c r="E13">
        <v>3</v>
      </c>
    </row>
    <row r="14" spans="1:5" ht="12.75">
      <c r="A14">
        <v>423</v>
      </c>
      <c r="B14">
        <v>3.5</v>
      </c>
      <c r="C14">
        <v>3.5</v>
      </c>
      <c r="D14">
        <v>4</v>
      </c>
      <c r="E14">
        <v>4.5</v>
      </c>
    </row>
    <row r="15" spans="1:5" ht="12.75">
      <c r="A15">
        <v>500</v>
      </c>
      <c r="B15">
        <v>8</v>
      </c>
      <c r="C15">
        <v>7</v>
      </c>
      <c r="D15">
        <v>6</v>
      </c>
      <c r="E15">
        <v>6</v>
      </c>
    </row>
    <row r="16" spans="1:5" ht="12.75">
      <c r="A16">
        <v>523</v>
      </c>
      <c r="B16">
        <v>9.15</v>
      </c>
      <c r="C16">
        <v>7.8</v>
      </c>
      <c r="D16">
        <v>6.69</v>
      </c>
      <c r="E16">
        <v>6.69</v>
      </c>
    </row>
    <row r="17" spans="1:5" ht="12.75">
      <c r="A17">
        <v>600</v>
      </c>
      <c r="B17">
        <v>13</v>
      </c>
      <c r="C17">
        <v>10.5</v>
      </c>
      <c r="D17">
        <v>9</v>
      </c>
      <c r="E17">
        <v>9</v>
      </c>
    </row>
    <row r="18" spans="1:5" ht="12.75">
      <c r="A18">
        <v>800</v>
      </c>
      <c r="B18">
        <v>23</v>
      </c>
      <c r="C18">
        <v>18</v>
      </c>
      <c r="D18">
        <v>16</v>
      </c>
      <c r="E18">
        <v>15</v>
      </c>
    </row>
    <row r="19" spans="1:5" ht="12.75">
      <c r="A19">
        <v>900</v>
      </c>
      <c r="B19">
        <v>28</v>
      </c>
      <c r="C19">
        <v>22</v>
      </c>
      <c r="D19">
        <v>19</v>
      </c>
      <c r="E19">
        <v>18</v>
      </c>
    </row>
    <row r="20" spans="1:5" ht="12.75">
      <c r="A20">
        <v>1000</v>
      </c>
      <c r="B20">
        <v>33</v>
      </c>
      <c r="C20">
        <v>26</v>
      </c>
      <c r="D20">
        <v>23</v>
      </c>
      <c r="E20">
        <v>21.5</v>
      </c>
    </row>
    <row r="21" spans="1:5" ht="12.75">
      <c r="A21">
        <v>1100</v>
      </c>
      <c r="B21">
        <v>39</v>
      </c>
      <c r="C21">
        <v>30</v>
      </c>
      <c r="D21">
        <v>26</v>
      </c>
      <c r="E21">
        <v>25</v>
      </c>
    </row>
    <row r="22" spans="1:5" ht="12.75">
      <c r="A22">
        <v>1200</v>
      </c>
      <c r="B22">
        <v>44.5</v>
      </c>
      <c r="C22">
        <v>34.5</v>
      </c>
      <c r="D22">
        <v>30</v>
      </c>
      <c r="E22">
        <v>28</v>
      </c>
    </row>
    <row r="23" spans="1:5" ht="12.75">
      <c r="A23">
        <v>1300</v>
      </c>
      <c r="B23">
        <v>50</v>
      </c>
      <c r="C23">
        <v>39</v>
      </c>
      <c r="D23">
        <v>33</v>
      </c>
      <c r="E23">
        <v>31.5</v>
      </c>
    </row>
    <row r="24" spans="1:5" ht="12.75">
      <c r="A24">
        <v>1400</v>
      </c>
      <c r="B24">
        <v>56</v>
      </c>
      <c r="C24">
        <v>43.5</v>
      </c>
      <c r="D24">
        <v>37</v>
      </c>
      <c r="E24">
        <v>35</v>
      </c>
    </row>
    <row r="25" spans="1:5" ht="12.75">
      <c r="A25">
        <v>1800</v>
      </c>
      <c r="B25">
        <v>79</v>
      </c>
      <c r="C25">
        <v>63</v>
      </c>
      <c r="D25">
        <v>52</v>
      </c>
      <c r="E25">
        <v>49</v>
      </c>
    </row>
    <row r="26" spans="1:5" ht="12.75">
      <c r="A26">
        <v>2000</v>
      </c>
      <c r="B26">
        <v>91</v>
      </c>
      <c r="C26">
        <v>72</v>
      </c>
      <c r="D26">
        <v>59</v>
      </c>
      <c r="E26">
        <v>56</v>
      </c>
    </row>
    <row r="27" spans="1:5" ht="12.75">
      <c r="A27">
        <v>2200</v>
      </c>
      <c r="B27">
        <v>103</v>
      </c>
      <c r="C27">
        <v>83</v>
      </c>
      <c r="D27">
        <v>67</v>
      </c>
      <c r="E27">
        <v>63</v>
      </c>
    </row>
    <row r="28" spans="1:5" ht="12.75">
      <c r="A28">
        <v>2400</v>
      </c>
      <c r="B28">
        <v>115</v>
      </c>
      <c r="C28">
        <v>94</v>
      </c>
      <c r="D28">
        <v>74</v>
      </c>
      <c r="E28">
        <v>70</v>
      </c>
    </row>
    <row r="30" s="1" customFormat="1" ht="12.75">
      <c r="E30" s="2"/>
    </row>
    <row r="31" spans="1:9" ht="12.75">
      <c r="A31" t="s">
        <v>17</v>
      </c>
      <c r="D31" t="s">
        <v>18</v>
      </c>
      <c r="E31" s="9">
        <v>200</v>
      </c>
      <c r="F31" t="s">
        <v>19</v>
      </c>
      <c r="I31" s="8"/>
    </row>
    <row r="33" spans="1:9" ht="15.75">
      <c r="A33" s="4" t="s">
        <v>42</v>
      </c>
      <c r="B33">
        <f>(E31/100+1)</f>
        <v>3</v>
      </c>
      <c r="C33" t="s">
        <v>56</v>
      </c>
      <c r="E33">
        <f>5*(E31/100)</f>
        <v>10</v>
      </c>
      <c r="F33" t="s">
        <v>21</v>
      </c>
      <c r="G33" t="s">
        <v>22</v>
      </c>
      <c r="H33">
        <f>B33</f>
        <v>3</v>
      </c>
      <c r="I33" t="s">
        <v>43</v>
      </c>
    </row>
    <row r="34" spans="1:10" s="2" customFormat="1" ht="12.75">
      <c r="A34" s="2" t="s">
        <v>24</v>
      </c>
      <c r="B34" s="2">
        <f>D8-(3*$D$5+4*$D$2)</f>
        <v>2038</v>
      </c>
      <c r="D34" s="2" t="s">
        <v>35</v>
      </c>
      <c r="J34" s="2" t="s">
        <v>35</v>
      </c>
    </row>
    <row r="35" spans="1:10" s="2" customFormat="1" ht="12.75">
      <c r="A35" s="2" t="s">
        <v>25</v>
      </c>
      <c r="B35" s="2">
        <f>D8-(3*$D$5+4*$D$3)</f>
        <v>2214</v>
      </c>
      <c r="D35" s="2" t="s">
        <v>38</v>
      </c>
      <c r="J35" s="2" t="s">
        <v>37</v>
      </c>
    </row>
    <row r="36" spans="1:10" s="2" customFormat="1" ht="12.75">
      <c r="A36" s="2" t="s">
        <v>34</v>
      </c>
      <c r="D36" s="2">
        <f>SUM(D37:D53)</f>
        <v>1153.754616331555</v>
      </c>
      <c r="J36" s="2">
        <f>SUM(J37:J53)</f>
        <v>1282.5338253382533</v>
      </c>
    </row>
    <row r="37" spans="1:10" ht="12.75">
      <c r="A37">
        <f aca="true" t="shared" si="0" ref="A37:A53">A12</f>
        <v>298</v>
      </c>
      <c r="B37" t="s">
        <v>26</v>
      </c>
      <c r="C37">
        <f>-$B$34+3*B12+4*C12+$E$33*D12+$H$33*5*3.76*E12</f>
        <v>-2038</v>
      </c>
      <c r="D37">
        <f aca="true" t="shared" si="1" ref="D37:D52">IF(AND(C37&gt;0,C36&lt;0),A36+(A37-A36)*(0-C36)/(C37-C36),"")</f>
      </c>
      <c r="H37" t="s">
        <v>36</v>
      </c>
      <c r="I37" s="4">
        <f>-$B$35+3*B12+$E$33*D12+$H$33*5*3.76*E12</f>
        <v>-2214</v>
      </c>
      <c r="J37" s="5">
        <f aca="true" t="shared" si="2" ref="J37:J52">IF(AND(I37&gt;0,I36&lt;0),A36+(A37-A36)*(0-I36)/(I37-I36),"")</f>
      </c>
    </row>
    <row r="38" spans="1:10" ht="12.75">
      <c r="A38">
        <f t="shared" si="0"/>
        <v>400</v>
      </c>
      <c r="B38" t="s">
        <v>26</v>
      </c>
      <c r="C38">
        <f aca="true" t="shared" si="3" ref="C38:C53">-$B$34+3*B13+4*C13+$E$33*D13+$H$33*5*3.76*E13</f>
        <v>-1814.3</v>
      </c>
      <c r="D38">
        <f t="shared" si="1"/>
      </c>
      <c r="H38" t="s">
        <v>36</v>
      </c>
      <c r="I38" s="4">
        <f aca="true" t="shared" si="4" ref="I38:I53">-$B$35+3*B13+$E$33*D13+$H$33*5*3.76*E13</f>
        <v>-2004.3</v>
      </c>
      <c r="J38" s="5">
        <f t="shared" si="2"/>
      </c>
    </row>
    <row r="39" spans="1:10" ht="12.75">
      <c r="A39">
        <f t="shared" si="0"/>
        <v>423</v>
      </c>
      <c r="B39" t="s">
        <v>26</v>
      </c>
      <c r="C39">
        <f t="shared" si="3"/>
        <v>-1719.7</v>
      </c>
      <c r="D39">
        <f t="shared" si="1"/>
      </c>
      <c r="H39" t="s">
        <v>36</v>
      </c>
      <c r="I39" s="4">
        <f t="shared" si="4"/>
        <v>-1909.7</v>
      </c>
      <c r="J39" s="5">
        <f t="shared" si="2"/>
      </c>
    </row>
    <row r="40" spans="1:10" ht="12.75">
      <c r="A40">
        <f t="shared" si="0"/>
        <v>500</v>
      </c>
      <c r="B40" t="s">
        <v>26</v>
      </c>
      <c r="C40">
        <f t="shared" si="3"/>
        <v>-1587.6</v>
      </c>
      <c r="D40">
        <f t="shared" si="1"/>
      </c>
      <c r="H40" t="s">
        <v>36</v>
      </c>
      <c r="I40" s="4">
        <f t="shared" si="4"/>
        <v>-1791.6</v>
      </c>
      <c r="J40" s="5">
        <f t="shared" si="2"/>
      </c>
    </row>
    <row r="41" spans="1:10" ht="12.75">
      <c r="A41">
        <f t="shared" si="0"/>
        <v>523</v>
      </c>
      <c r="B41" t="s">
        <v>26</v>
      </c>
      <c r="C41">
        <f t="shared" si="3"/>
        <v>-1535.1339999999998</v>
      </c>
      <c r="D41">
        <f t="shared" si="1"/>
      </c>
      <c r="H41" t="s">
        <v>36</v>
      </c>
      <c r="I41" s="4">
        <f t="shared" si="4"/>
        <v>-1742.334</v>
      </c>
      <c r="J41" s="5">
        <f t="shared" si="2"/>
      </c>
    </row>
    <row r="42" spans="1:10" ht="12.75">
      <c r="A42">
        <f t="shared" si="0"/>
        <v>600</v>
      </c>
      <c r="B42" t="s">
        <v>26</v>
      </c>
      <c r="C42">
        <f t="shared" si="3"/>
        <v>-1359.4</v>
      </c>
      <c r="D42">
        <f t="shared" si="1"/>
      </c>
      <c r="H42" t="s">
        <v>36</v>
      </c>
      <c r="I42" s="4">
        <f t="shared" si="4"/>
        <v>-1577.4</v>
      </c>
      <c r="J42" s="5">
        <f t="shared" si="2"/>
      </c>
    </row>
    <row r="43" spans="1:10" ht="12.75">
      <c r="A43">
        <f t="shared" si="0"/>
        <v>800</v>
      </c>
      <c r="B43" t="s">
        <v>26</v>
      </c>
      <c r="C43">
        <f t="shared" si="3"/>
        <v>-891</v>
      </c>
      <c r="D43">
        <f t="shared" si="1"/>
      </c>
      <c r="H43" t="s">
        <v>36</v>
      </c>
      <c r="I43" s="4">
        <f t="shared" si="4"/>
        <v>-1139</v>
      </c>
      <c r="J43" s="5">
        <f t="shared" si="2"/>
      </c>
    </row>
    <row r="44" spans="1:10" ht="12.75">
      <c r="A44">
        <f t="shared" si="0"/>
        <v>900</v>
      </c>
      <c r="B44" t="s">
        <v>26</v>
      </c>
      <c r="C44">
        <f t="shared" si="3"/>
        <v>-660.8000000000001</v>
      </c>
      <c r="D44">
        <f t="shared" si="1"/>
      </c>
      <c r="H44" t="s">
        <v>36</v>
      </c>
      <c r="I44" s="4">
        <f t="shared" si="4"/>
        <v>-924.8000000000001</v>
      </c>
      <c r="J44" s="5">
        <f t="shared" si="2"/>
      </c>
    </row>
    <row r="45" spans="1:10" ht="12.75">
      <c r="A45">
        <f t="shared" si="0"/>
        <v>1000</v>
      </c>
      <c r="B45" t="s">
        <v>26</v>
      </c>
      <c r="C45">
        <f t="shared" si="3"/>
        <v>-392.4000000000001</v>
      </c>
      <c r="D45">
        <f t="shared" si="1"/>
      </c>
      <c r="H45" t="s">
        <v>36</v>
      </c>
      <c r="I45" s="4">
        <f t="shared" si="4"/>
        <v>-672.4000000000001</v>
      </c>
      <c r="J45" s="5">
        <f t="shared" si="2"/>
      </c>
    </row>
    <row r="46" spans="1:10" ht="12.75">
      <c r="A46">
        <f t="shared" si="0"/>
        <v>1100</v>
      </c>
      <c r="B46" t="s">
        <v>26</v>
      </c>
      <c r="C46">
        <f t="shared" si="3"/>
        <v>-131</v>
      </c>
      <c r="D46">
        <f t="shared" si="1"/>
      </c>
      <c r="H46" t="s">
        <v>36</v>
      </c>
      <c r="I46" s="4">
        <f t="shared" si="4"/>
        <v>-427</v>
      </c>
      <c r="J46" s="5">
        <f t="shared" si="2"/>
      </c>
    </row>
    <row r="47" spans="1:10" ht="12.75">
      <c r="A47">
        <f t="shared" si="0"/>
        <v>1200</v>
      </c>
      <c r="B47" t="s">
        <v>26</v>
      </c>
      <c r="C47">
        <f t="shared" si="3"/>
        <v>112.70000000000005</v>
      </c>
      <c r="D47">
        <f t="shared" si="1"/>
        <v>1153.754616331555</v>
      </c>
      <c r="H47" t="s">
        <v>36</v>
      </c>
      <c r="I47" s="4">
        <f t="shared" si="4"/>
        <v>-201.29999999999995</v>
      </c>
      <c r="J47" s="5">
        <f t="shared" si="2"/>
      </c>
    </row>
    <row r="48" spans="1:10" ht="12.75">
      <c r="A48">
        <f t="shared" si="0"/>
        <v>1300</v>
      </c>
      <c r="B48" t="s">
        <v>26</v>
      </c>
      <c r="C48">
        <f t="shared" si="3"/>
        <v>374.5999999999999</v>
      </c>
      <c r="D48">
        <f t="shared" si="1"/>
      </c>
      <c r="H48" t="s">
        <v>36</v>
      </c>
      <c r="I48" s="4">
        <f t="shared" si="4"/>
        <v>42.59999999999991</v>
      </c>
      <c r="J48" s="5">
        <f t="shared" si="2"/>
        <v>1282.5338253382533</v>
      </c>
    </row>
    <row r="49" spans="1:10" ht="12.75">
      <c r="A49">
        <f t="shared" si="0"/>
        <v>1400</v>
      </c>
      <c r="B49" t="s">
        <v>26</v>
      </c>
      <c r="C49">
        <f t="shared" si="3"/>
        <v>648</v>
      </c>
      <c r="D49">
        <f t="shared" si="1"/>
      </c>
      <c r="H49" t="s">
        <v>36</v>
      </c>
      <c r="I49" s="4">
        <f t="shared" si="4"/>
        <v>298</v>
      </c>
      <c r="J49" s="5">
        <f t="shared" si="2"/>
      </c>
    </row>
    <row r="50" spans="1:10" ht="12.75">
      <c r="A50">
        <f t="shared" si="0"/>
        <v>1800</v>
      </c>
      <c r="B50" t="s">
        <v>26</v>
      </c>
      <c r="C50">
        <f t="shared" si="3"/>
        <v>1734.6</v>
      </c>
      <c r="D50">
        <f t="shared" si="1"/>
      </c>
      <c r="H50" t="s">
        <v>36</v>
      </c>
      <c r="I50" s="4">
        <f t="shared" si="4"/>
        <v>1306.6</v>
      </c>
      <c r="J50" s="5">
        <f t="shared" si="2"/>
      </c>
    </row>
    <row r="51" spans="1:10" ht="12.75">
      <c r="A51">
        <f t="shared" si="0"/>
        <v>2000</v>
      </c>
      <c r="B51" t="s">
        <v>26</v>
      </c>
      <c r="C51">
        <f t="shared" si="3"/>
        <v>2271.4</v>
      </c>
      <c r="D51">
        <f t="shared" si="1"/>
      </c>
      <c r="H51" t="s">
        <v>36</v>
      </c>
      <c r="I51" s="4">
        <f t="shared" si="4"/>
        <v>1807.4</v>
      </c>
      <c r="J51" s="5">
        <f t="shared" si="2"/>
      </c>
    </row>
    <row r="52" spans="1:10" ht="12.75">
      <c r="A52">
        <f t="shared" si="0"/>
        <v>2200</v>
      </c>
      <c r="B52" t="s">
        <v>26</v>
      </c>
      <c r="C52">
        <f t="shared" si="3"/>
        <v>2826.2</v>
      </c>
      <c r="D52">
        <f t="shared" si="1"/>
      </c>
      <c r="H52" t="s">
        <v>36</v>
      </c>
      <c r="I52" s="4">
        <f t="shared" si="4"/>
        <v>2318.2</v>
      </c>
      <c r="J52" s="5">
        <f t="shared" si="2"/>
      </c>
    </row>
    <row r="53" spans="1:10" ht="12.75">
      <c r="A53">
        <f t="shared" si="0"/>
        <v>2400</v>
      </c>
      <c r="B53" t="s">
        <v>26</v>
      </c>
      <c r="C53">
        <f t="shared" si="3"/>
        <v>3371</v>
      </c>
      <c r="D53">
        <f>IF(AND(C53&gt;0,C52&lt;0),A52+(A53-A52)*(0-C52)/(C53-C52),"")</f>
      </c>
      <c r="H53" t="s">
        <v>36</v>
      </c>
      <c r="I53" s="4">
        <f t="shared" si="4"/>
        <v>2819</v>
      </c>
      <c r="J53" s="5">
        <f>IF(AND(I53&gt;0,I52&lt;0),A52+(A53-A52)*(0-I52)/(I53-I52),"")</f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8" s="1" customFormat="1" ht="12.75"/>
    <row r="69" spans="1:10" ht="12.75">
      <c r="A69" s="3" t="s">
        <v>47</v>
      </c>
      <c r="B69" s="3"/>
      <c r="G69" s="7"/>
      <c r="H69" s="7"/>
      <c r="I69" s="3" t="s">
        <v>47</v>
      </c>
      <c r="J69" s="2"/>
    </row>
    <row r="70" spans="1:10" ht="12.75">
      <c r="A70" s="3" t="s">
        <v>24</v>
      </c>
      <c r="B70" s="3">
        <f>-C37</f>
        <v>2038</v>
      </c>
      <c r="G70" s="7"/>
      <c r="H70" s="7"/>
      <c r="I70" s="3" t="s">
        <v>25</v>
      </c>
      <c r="J70" s="3">
        <f>-I37</f>
        <v>2214</v>
      </c>
    </row>
    <row r="71" spans="4:12" ht="12.75">
      <c r="D71" s="2" t="s">
        <v>48</v>
      </c>
      <c r="G71" s="7"/>
      <c r="H71" s="7"/>
      <c r="L71" s="2" t="s">
        <v>48</v>
      </c>
    </row>
    <row r="72" spans="1:15" ht="12.75">
      <c r="A72" s="2" t="s">
        <v>50</v>
      </c>
      <c r="B72" s="2">
        <v>10</v>
      </c>
      <c r="C72" s="2">
        <v>20</v>
      </c>
      <c r="D72" s="2">
        <v>25</v>
      </c>
      <c r="E72" s="2">
        <v>33</v>
      </c>
      <c r="F72" s="2">
        <v>200</v>
      </c>
      <c r="G72" s="7"/>
      <c r="H72" s="7"/>
      <c r="J72" s="2" t="s">
        <v>50</v>
      </c>
      <c r="K72" s="2">
        <v>10</v>
      </c>
      <c r="L72" s="2">
        <v>20</v>
      </c>
      <c r="M72" s="2">
        <v>25</v>
      </c>
      <c r="N72" s="2">
        <v>33</v>
      </c>
      <c r="O72" s="2">
        <v>200</v>
      </c>
    </row>
    <row r="73" spans="1:15" ht="12.75">
      <c r="A73" s="2">
        <f aca="true" t="shared" si="5" ref="A73:A89">A12</f>
        <v>298</v>
      </c>
      <c r="B73" s="6">
        <v>-2038</v>
      </c>
      <c r="C73" s="6">
        <v>-2038</v>
      </c>
      <c r="D73" s="6">
        <v>-2038</v>
      </c>
      <c r="E73" s="6">
        <v>-2038</v>
      </c>
      <c r="F73" s="6">
        <v>-2038</v>
      </c>
      <c r="G73" s="7"/>
      <c r="H73" s="7"/>
      <c r="J73" s="2">
        <f aca="true" t="shared" si="6" ref="J73:J89">A12</f>
        <v>298</v>
      </c>
      <c r="K73" s="6">
        <v>-2214</v>
      </c>
      <c r="L73" s="6">
        <v>-2214</v>
      </c>
      <c r="M73" s="6">
        <v>-2214</v>
      </c>
      <c r="N73" s="6">
        <v>-2214</v>
      </c>
      <c r="O73" s="6">
        <v>-2214</v>
      </c>
    </row>
    <row r="74" spans="1:15" ht="12.75">
      <c r="A74" s="2">
        <f t="shared" si="5"/>
        <v>400</v>
      </c>
      <c r="B74" s="6">
        <v>-1949.96</v>
      </c>
      <c r="C74" s="6">
        <v>-1942.82</v>
      </c>
      <c r="D74" s="6">
        <v>-1939.25</v>
      </c>
      <c r="E74" s="6">
        <v>-1933.538</v>
      </c>
      <c r="F74" s="6">
        <v>-1814.3</v>
      </c>
      <c r="G74" s="7"/>
      <c r="H74" s="7"/>
      <c r="J74" s="2">
        <f t="shared" si="6"/>
        <v>400</v>
      </c>
      <c r="K74" s="6">
        <v>-2139.96</v>
      </c>
      <c r="L74" s="6">
        <v>-2132.82</v>
      </c>
      <c r="M74" s="6">
        <v>-2129.25</v>
      </c>
      <c r="N74" s="6">
        <v>-2123.538</v>
      </c>
      <c r="O74" s="6">
        <v>-2004.3</v>
      </c>
    </row>
    <row r="75" spans="1:15" ht="12.75">
      <c r="A75" s="2">
        <f t="shared" si="5"/>
        <v>423</v>
      </c>
      <c r="B75" s="6">
        <v>-1918.44</v>
      </c>
      <c r="C75" s="6">
        <v>-1907.98</v>
      </c>
      <c r="D75" s="6">
        <v>-1902.75</v>
      </c>
      <c r="E75" s="6">
        <v>-1894.382</v>
      </c>
      <c r="F75" s="6">
        <v>-1719.7</v>
      </c>
      <c r="G75" s="7"/>
      <c r="H75" s="7"/>
      <c r="J75" s="2">
        <f t="shared" si="6"/>
        <v>423</v>
      </c>
      <c r="K75" s="6">
        <v>-2108.44</v>
      </c>
      <c r="L75" s="6">
        <v>-2097.98</v>
      </c>
      <c r="M75" s="6">
        <v>-2092.75</v>
      </c>
      <c r="N75" s="6">
        <v>-2084.382</v>
      </c>
      <c r="O75" s="6">
        <v>-1909.7</v>
      </c>
    </row>
    <row r="76" spans="1:15" ht="12.75">
      <c r="A76" s="2">
        <f t="shared" si="5"/>
        <v>500</v>
      </c>
      <c r="B76" s="6">
        <v>-1858.92</v>
      </c>
      <c r="C76" s="6">
        <v>-1844.64</v>
      </c>
      <c r="D76" s="6">
        <v>-1837.5</v>
      </c>
      <c r="E76" s="6">
        <v>-1826.076</v>
      </c>
      <c r="F76" s="6">
        <v>-1587.6</v>
      </c>
      <c r="G76" s="7"/>
      <c r="H76" s="7"/>
      <c r="J76" s="2">
        <f t="shared" si="6"/>
        <v>500</v>
      </c>
      <c r="K76" s="6">
        <v>-2062.92</v>
      </c>
      <c r="L76" s="6">
        <v>-2048.64</v>
      </c>
      <c r="M76" s="6">
        <v>-2041.5</v>
      </c>
      <c r="N76" s="6">
        <v>-2030.076</v>
      </c>
      <c r="O76" s="6">
        <v>-1791.6</v>
      </c>
    </row>
    <row r="77" spans="1:15" ht="12.75">
      <c r="A77" s="2">
        <f t="shared" si="5"/>
        <v>523</v>
      </c>
      <c r="B77" s="6">
        <v>-1837.6558</v>
      </c>
      <c r="C77" s="6">
        <v>-1821.7335999999998</v>
      </c>
      <c r="D77" s="6">
        <v>-1813.7725</v>
      </c>
      <c r="E77" s="6">
        <v>-1801.0347399999998</v>
      </c>
      <c r="F77" s="6">
        <v>-1535.1339999999998</v>
      </c>
      <c r="G77" s="7"/>
      <c r="H77" s="7"/>
      <c r="J77" s="2">
        <f t="shared" si="6"/>
        <v>523</v>
      </c>
      <c r="K77" s="6">
        <v>-2044.8558000000003</v>
      </c>
      <c r="L77" s="6">
        <v>-2028.9336</v>
      </c>
      <c r="M77" s="6">
        <v>-2020.9725</v>
      </c>
      <c r="N77" s="6">
        <v>-2008.23474</v>
      </c>
      <c r="O77" s="6">
        <v>-1742.334</v>
      </c>
    </row>
    <row r="78" spans="1:15" ht="12.75">
      <c r="A78" s="2">
        <f t="shared" si="5"/>
        <v>600</v>
      </c>
      <c r="B78" s="6">
        <v>-1766.38</v>
      </c>
      <c r="C78" s="6">
        <v>-1744.96</v>
      </c>
      <c r="D78" s="6">
        <v>-1734.25</v>
      </c>
      <c r="E78" s="6">
        <v>-1717.114</v>
      </c>
      <c r="F78" s="6">
        <v>-1359.4</v>
      </c>
      <c r="G78" s="7"/>
      <c r="H78" s="7"/>
      <c r="J78" s="2">
        <f t="shared" si="6"/>
        <v>600</v>
      </c>
      <c r="K78" s="6">
        <v>-1984.38</v>
      </c>
      <c r="L78" s="6">
        <v>-1962.96</v>
      </c>
      <c r="M78" s="6">
        <v>-1952.25</v>
      </c>
      <c r="N78" s="6">
        <v>-1935.114</v>
      </c>
      <c r="O78" s="6">
        <v>-1577.4</v>
      </c>
    </row>
    <row r="79" spans="1:15" ht="12.75">
      <c r="A79" s="2">
        <f t="shared" si="5"/>
        <v>800</v>
      </c>
      <c r="B79" s="6">
        <v>-1578.8</v>
      </c>
      <c r="C79" s="6">
        <v>-1542.6</v>
      </c>
      <c r="D79" s="6">
        <v>-1524.5</v>
      </c>
      <c r="E79" s="6">
        <v>-1495.54</v>
      </c>
      <c r="F79" s="6">
        <v>-891</v>
      </c>
      <c r="G79" s="7"/>
      <c r="H79" s="7"/>
      <c r="J79" s="2">
        <f t="shared" si="6"/>
        <v>800</v>
      </c>
      <c r="K79" s="6">
        <v>-1826.8</v>
      </c>
      <c r="L79" s="6">
        <v>-1790.6</v>
      </c>
      <c r="M79" s="6">
        <v>-1772.5</v>
      </c>
      <c r="N79" s="6">
        <v>-1743.54</v>
      </c>
      <c r="O79" s="6">
        <v>-1139</v>
      </c>
    </row>
    <row r="80" spans="1:15" ht="12.75">
      <c r="A80" s="2">
        <f t="shared" si="5"/>
        <v>900</v>
      </c>
      <c r="B80" s="6">
        <v>-1484.26</v>
      </c>
      <c r="C80" s="6">
        <v>-1440.92</v>
      </c>
      <c r="D80" s="6">
        <v>-1419.25</v>
      </c>
      <c r="E80" s="6">
        <v>-1384.578</v>
      </c>
      <c r="F80" s="6">
        <v>-660.8</v>
      </c>
      <c r="G80" s="7"/>
      <c r="H80" s="7"/>
      <c r="J80" s="2">
        <f t="shared" si="6"/>
        <v>900</v>
      </c>
      <c r="K80" s="6">
        <v>-1748.26</v>
      </c>
      <c r="L80" s="6">
        <v>-1704.92</v>
      </c>
      <c r="M80" s="6">
        <v>-1683.25</v>
      </c>
      <c r="N80" s="6">
        <v>-1648.578</v>
      </c>
      <c r="O80" s="6">
        <v>-924.8</v>
      </c>
    </row>
    <row r="81" spans="1:15" ht="12.75">
      <c r="A81" s="2">
        <f t="shared" si="5"/>
        <v>1000</v>
      </c>
      <c r="B81" s="6">
        <v>-1378.88</v>
      </c>
      <c r="C81" s="6">
        <v>-1326.96</v>
      </c>
      <c r="D81" s="6">
        <v>-1301</v>
      </c>
      <c r="E81" s="6">
        <v>-1259.464</v>
      </c>
      <c r="F81" s="6">
        <v>-392.4</v>
      </c>
      <c r="G81" s="7"/>
      <c r="H81" s="7"/>
      <c r="J81" s="2">
        <f t="shared" si="6"/>
        <v>1000</v>
      </c>
      <c r="K81" s="6">
        <v>-1658.88</v>
      </c>
      <c r="L81" s="6">
        <v>-1606.96</v>
      </c>
      <c r="M81" s="6">
        <v>-1581</v>
      </c>
      <c r="N81" s="6">
        <v>-1539.4640000000002</v>
      </c>
      <c r="O81" s="6">
        <v>-672.4</v>
      </c>
    </row>
    <row r="82" spans="1:15" ht="12.75">
      <c r="A82" s="2">
        <f t="shared" si="5"/>
        <v>1100</v>
      </c>
      <c r="B82" s="6">
        <v>-1271</v>
      </c>
      <c r="C82" s="6">
        <v>-1211</v>
      </c>
      <c r="D82" s="6">
        <v>-1181</v>
      </c>
      <c r="E82" s="6">
        <v>-1133</v>
      </c>
      <c r="F82" s="6">
        <v>-131</v>
      </c>
      <c r="G82" s="7"/>
      <c r="H82" s="7"/>
      <c r="J82" s="2">
        <f t="shared" si="6"/>
        <v>1100</v>
      </c>
      <c r="K82" s="6">
        <v>-1567</v>
      </c>
      <c r="L82" s="6">
        <v>-1507</v>
      </c>
      <c r="M82" s="6">
        <v>-1477</v>
      </c>
      <c r="N82" s="6">
        <v>-1429</v>
      </c>
      <c r="O82" s="6">
        <v>-427</v>
      </c>
    </row>
    <row r="83" spans="1:15" ht="12.75">
      <c r="A83" s="2">
        <f t="shared" si="5"/>
        <v>1200</v>
      </c>
      <c r="B83" s="6">
        <v>-1172.46</v>
      </c>
      <c r="C83" s="6">
        <v>-1104.82</v>
      </c>
      <c r="D83" s="6">
        <v>-1071</v>
      </c>
      <c r="E83" s="6">
        <v>-1016.8879999999999</v>
      </c>
      <c r="F83" s="6">
        <v>112.7</v>
      </c>
      <c r="G83" s="7"/>
      <c r="H83" s="7"/>
      <c r="J83" s="2">
        <f t="shared" si="6"/>
        <v>1200</v>
      </c>
      <c r="K83" s="6">
        <v>-1486.46</v>
      </c>
      <c r="L83" s="6">
        <v>-1418.82</v>
      </c>
      <c r="M83" s="6">
        <v>-1385</v>
      </c>
      <c r="N83" s="6">
        <v>-1330.888</v>
      </c>
      <c r="O83" s="6">
        <v>-201.3</v>
      </c>
    </row>
    <row r="84" spans="1:15" ht="12.75">
      <c r="A84" s="2">
        <f t="shared" si="5"/>
        <v>1300</v>
      </c>
      <c r="B84" s="6">
        <v>-1064.08</v>
      </c>
      <c r="C84" s="6">
        <v>-988.36</v>
      </c>
      <c r="D84" s="6">
        <v>-950.5</v>
      </c>
      <c r="E84" s="6">
        <v>-889.9239999999999</v>
      </c>
      <c r="F84" s="6">
        <v>374.6</v>
      </c>
      <c r="G84" s="7"/>
      <c r="H84" s="7"/>
      <c r="J84" s="2">
        <f t="shared" si="6"/>
        <v>1300</v>
      </c>
      <c r="K84" s="6">
        <v>-1396.08</v>
      </c>
      <c r="L84" s="6">
        <v>-1320.36</v>
      </c>
      <c r="M84" s="6">
        <v>-1282.5</v>
      </c>
      <c r="N84" s="6">
        <v>-1221.924</v>
      </c>
      <c r="O84" s="6">
        <v>42.59999999999991</v>
      </c>
    </row>
    <row r="85" spans="1:15" ht="12.75">
      <c r="A85" s="2">
        <f t="shared" si="5"/>
        <v>1400</v>
      </c>
      <c r="B85" s="6">
        <v>-953.7</v>
      </c>
      <c r="C85" s="6">
        <v>-869.4</v>
      </c>
      <c r="D85" s="6">
        <v>-827.25</v>
      </c>
      <c r="E85" s="6">
        <v>-759.81</v>
      </c>
      <c r="F85" s="6">
        <v>648</v>
      </c>
      <c r="G85" s="7"/>
      <c r="H85" s="7"/>
      <c r="J85" s="2">
        <f t="shared" si="6"/>
        <v>1400</v>
      </c>
      <c r="K85" s="6">
        <v>-1303.7</v>
      </c>
      <c r="L85" s="6">
        <v>-1219.4</v>
      </c>
      <c r="M85" s="6">
        <v>-1177.25</v>
      </c>
      <c r="N85" s="6">
        <v>-1109.81</v>
      </c>
      <c r="O85" s="6">
        <v>298</v>
      </c>
    </row>
    <row r="86" spans="1:15" ht="12.75">
      <c r="A86" s="2">
        <f t="shared" si="5"/>
        <v>1800</v>
      </c>
      <c r="B86" s="6">
        <v>-509.68</v>
      </c>
      <c r="C86" s="6">
        <v>-391.56</v>
      </c>
      <c r="D86" s="6">
        <v>-332.5</v>
      </c>
      <c r="E86" s="6">
        <v>-238.0039999999999</v>
      </c>
      <c r="F86" s="6">
        <v>1734.6</v>
      </c>
      <c r="G86" s="7"/>
      <c r="H86" s="7"/>
      <c r="J86" s="2">
        <f t="shared" si="6"/>
        <v>1800</v>
      </c>
      <c r="K86" s="6">
        <v>-937.68</v>
      </c>
      <c r="L86" s="6">
        <v>-819.56</v>
      </c>
      <c r="M86" s="6">
        <v>-760.5</v>
      </c>
      <c r="N86" s="6">
        <v>-666.0039999999999</v>
      </c>
      <c r="O86" s="6">
        <v>1306.6</v>
      </c>
    </row>
    <row r="87" spans="1:15" ht="12.75">
      <c r="A87" s="2">
        <f t="shared" si="5"/>
        <v>2000</v>
      </c>
      <c r="B87" s="6">
        <v>-289.42</v>
      </c>
      <c r="C87" s="6">
        <v>-154.64</v>
      </c>
      <c r="D87" s="6">
        <v>-87.25</v>
      </c>
      <c r="E87" s="6">
        <v>20.57400000000007</v>
      </c>
      <c r="F87" s="6">
        <v>2271.4</v>
      </c>
      <c r="G87" s="7"/>
      <c r="H87" s="7"/>
      <c r="J87" s="2">
        <f t="shared" si="6"/>
        <v>2000</v>
      </c>
      <c r="K87" s="6">
        <v>-753.42</v>
      </c>
      <c r="L87" s="6">
        <v>-618.64</v>
      </c>
      <c r="M87" s="6">
        <v>-551.25</v>
      </c>
      <c r="N87" s="6">
        <v>-443.42599999999993</v>
      </c>
      <c r="O87" s="6">
        <v>1807.4</v>
      </c>
    </row>
    <row r="88" spans="1:15" ht="12.75">
      <c r="A88" s="2">
        <f t="shared" si="5"/>
        <v>2200</v>
      </c>
      <c r="B88" s="6">
        <v>-60.66000000000008</v>
      </c>
      <c r="C88" s="6">
        <v>91.28</v>
      </c>
      <c r="D88" s="6">
        <v>167.25</v>
      </c>
      <c r="E88" s="6">
        <v>288.80200000000013</v>
      </c>
      <c r="F88" s="6">
        <v>2826.2</v>
      </c>
      <c r="G88" s="7"/>
      <c r="H88" s="7"/>
      <c r="J88" s="2">
        <f t="shared" si="6"/>
        <v>2200</v>
      </c>
      <c r="K88" s="6">
        <v>-568.66</v>
      </c>
      <c r="L88" s="6">
        <v>-416.72</v>
      </c>
      <c r="M88" s="6">
        <v>-340.75</v>
      </c>
      <c r="N88" s="6">
        <v>-219.19799999999987</v>
      </c>
      <c r="O88" s="6">
        <v>2318.2</v>
      </c>
    </row>
    <row r="89" spans="1:15" ht="12.75">
      <c r="A89" s="2">
        <f t="shared" si="5"/>
        <v>2400</v>
      </c>
      <c r="B89" s="6">
        <v>167.6</v>
      </c>
      <c r="C89" s="6">
        <v>336.2</v>
      </c>
      <c r="D89" s="6">
        <v>420.5</v>
      </c>
      <c r="E89" s="6">
        <v>555.38</v>
      </c>
      <c r="F89" s="6">
        <v>3371</v>
      </c>
      <c r="G89" s="7"/>
      <c r="H89" s="7"/>
      <c r="J89" s="2">
        <f t="shared" si="6"/>
        <v>2400</v>
      </c>
      <c r="K89" s="6">
        <v>-384.4</v>
      </c>
      <c r="L89" s="6">
        <v>-215.8</v>
      </c>
      <c r="M89" s="6">
        <v>-131.5</v>
      </c>
      <c r="N89" s="6">
        <v>3.380000000000109</v>
      </c>
      <c r="O89" s="6">
        <v>2819</v>
      </c>
    </row>
    <row r="90" spans="1:15" ht="12.75">
      <c r="A90" s="2" t="s">
        <v>40</v>
      </c>
      <c r="B90" s="10">
        <v>2253.1499167615875</v>
      </c>
      <c r="C90" s="10">
        <v>2125.7644762524396</v>
      </c>
      <c r="D90" s="10">
        <v>2068.565815324165</v>
      </c>
      <c r="E90" s="10">
        <v>1984.0868132633093</v>
      </c>
      <c r="F90" s="10">
        <v>1153.754616331555</v>
      </c>
      <c r="G90" s="7"/>
      <c r="H90" s="7"/>
      <c r="J90" s="2" t="s">
        <v>41</v>
      </c>
      <c r="K90" s="10"/>
      <c r="L90" s="10"/>
      <c r="M90" s="10"/>
      <c r="N90" s="10">
        <v>2396.962862457206</v>
      </c>
      <c r="O90" s="10">
        <v>1282.5338253382533</v>
      </c>
    </row>
    <row r="91" spans="2:8" ht="12.75">
      <c r="B91" s="6"/>
      <c r="C91" s="6"/>
      <c r="D91" s="6"/>
      <c r="E91" s="6"/>
      <c r="F91" s="11"/>
      <c r="G91" s="11"/>
      <c r="H91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2"/>
  <headerFooter alignWithMargins="0">
    <oddHeader>&amp;CChaleur de combustion du propane avec excès d'air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>
      <selection activeCell="A10" sqref="A10:IV11"/>
    </sheetView>
  </sheetViews>
  <sheetFormatPr defaultColWidth="11.421875" defaultRowHeight="12.75"/>
  <cols>
    <col min="1" max="1" width="13.00390625" style="0" customWidth="1"/>
    <col min="2" max="2" width="9.8515625" style="0" bestFit="1" customWidth="1"/>
    <col min="4" max="4" width="14.140625" style="0" customWidth="1"/>
    <col min="5" max="5" width="7.57421875" style="0" bestFit="1" customWidth="1"/>
    <col min="6" max="6" width="12.00390625" style="0" bestFit="1" customWidth="1"/>
    <col min="7" max="7" width="2.421875" style="0" customWidth="1"/>
    <col min="8" max="8" width="4.8515625" style="0" customWidth="1"/>
    <col min="9" max="9" width="14.7109375" style="0" bestFit="1" customWidth="1"/>
    <col min="12" max="12" width="12.421875" style="0" bestFit="1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5.75">
      <c r="A2" t="s">
        <v>4</v>
      </c>
      <c r="B2" t="s">
        <v>5</v>
      </c>
      <c r="C2" t="s">
        <v>6</v>
      </c>
      <c r="D2">
        <v>-241</v>
      </c>
    </row>
    <row r="3" spans="1:4" ht="15.75">
      <c r="A3" t="s">
        <v>4</v>
      </c>
      <c r="B3" t="s">
        <v>5</v>
      </c>
      <c r="C3" t="s">
        <v>7</v>
      </c>
      <c r="D3">
        <v>-285</v>
      </c>
    </row>
    <row r="4" ht="12.75">
      <c r="A4" t="s">
        <v>8</v>
      </c>
    </row>
    <row r="5" spans="1:4" ht="15.75">
      <c r="A5" t="s">
        <v>9</v>
      </c>
      <c r="B5" t="s">
        <v>16</v>
      </c>
      <c r="C5" t="s">
        <v>6</v>
      </c>
      <c r="D5">
        <v>-393</v>
      </c>
    </row>
    <row r="6" spans="1:4" ht="15.75">
      <c r="A6" t="s">
        <v>10</v>
      </c>
      <c r="B6" t="s">
        <v>15</v>
      </c>
      <c r="C6" t="s">
        <v>7</v>
      </c>
      <c r="D6">
        <v>-250</v>
      </c>
    </row>
    <row r="7" spans="1:4" ht="15.75">
      <c r="A7" t="s">
        <v>11</v>
      </c>
      <c r="B7" t="s">
        <v>13</v>
      </c>
      <c r="C7" t="s">
        <v>6</v>
      </c>
      <c r="D7">
        <v>-75</v>
      </c>
    </row>
    <row r="8" spans="1:4" ht="15.75">
      <c r="A8" t="s">
        <v>12</v>
      </c>
      <c r="B8" t="s">
        <v>14</v>
      </c>
      <c r="C8" t="s">
        <v>6</v>
      </c>
      <c r="D8">
        <v>-105</v>
      </c>
    </row>
    <row r="9" ht="15.75"/>
    <row r="10" spans="1:7" s="12" customFormat="1" ht="15.75">
      <c r="A10" s="12" t="s">
        <v>27</v>
      </c>
      <c r="B10" s="13" t="s">
        <v>51</v>
      </c>
      <c r="C10" s="13" t="s">
        <v>52</v>
      </c>
      <c r="D10" s="13" t="s">
        <v>53</v>
      </c>
      <c r="E10" s="13" t="s">
        <v>54</v>
      </c>
      <c r="F10" s="13"/>
      <c r="G10" s="13"/>
    </row>
    <row r="11" spans="1:5" s="12" customFormat="1" ht="12.75">
      <c r="A11" s="14" t="s">
        <v>28</v>
      </c>
      <c r="B11" s="15" t="s">
        <v>29</v>
      </c>
      <c r="C11" s="15" t="s">
        <v>29</v>
      </c>
      <c r="D11" s="15" t="s">
        <v>29</v>
      </c>
      <c r="E11" s="15" t="s">
        <v>29</v>
      </c>
    </row>
    <row r="12" spans="1:5" ht="15.75">
      <c r="A12">
        <v>298</v>
      </c>
      <c r="B12">
        <v>0</v>
      </c>
      <c r="C12">
        <v>0</v>
      </c>
      <c r="D12">
        <v>0</v>
      </c>
      <c r="E12">
        <v>0</v>
      </c>
    </row>
    <row r="13" spans="1:5" ht="15.75">
      <c r="A13">
        <v>400</v>
      </c>
      <c r="B13">
        <v>3.5</v>
      </c>
      <c r="C13">
        <v>3.5</v>
      </c>
      <c r="D13">
        <v>3</v>
      </c>
      <c r="E13">
        <v>3</v>
      </c>
    </row>
    <row r="14" spans="1:5" ht="15.75">
      <c r="A14">
        <v>423</v>
      </c>
      <c r="B14">
        <v>3.5</v>
      </c>
      <c r="C14">
        <v>3.5</v>
      </c>
      <c r="D14">
        <v>4</v>
      </c>
      <c r="E14">
        <v>4.5</v>
      </c>
    </row>
    <row r="15" spans="1:5" ht="15.75">
      <c r="A15">
        <v>500</v>
      </c>
      <c r="B15">
        <v>8</v>
      </c>
      <c r="C15">
        <v>7</v>
      </c>
      <c r="D15">
        <v>6</v>
      </c>
      <c r="E15">
        <v>6</v>
      </c>
    </row>
    <row r="16" spans="1:5" ht="15.75">
      <c r="A16">
        <v>523</v>
      </c>
      <c r="B16">
        <v>9.15</v>
      </c>
      <c r="C16">
        <v>7.8</v>
      </c>
      <c r="D16">
        <v>6.69</v>
      </c>
      <c r="E16">
        <v>6.69</v>
      </c>
    </row>
    <row r="17" spans="1:5" ht="15.75">
      <c r="A17">
        <v>600</v>
      </c>
      <c r="B17">
        <v>13</v>
      </c>
      <c r="C17">
        <v>10.5</v>
      </c>
      <c r="D17">
        <v>9</v>
      </c>
      <c r="E17">
        <v>9</v>
      </c>
    </row>
    <row r="18" spans="1:5" ht="15.75">
      <c r="A18">
        <v>800</v>
      </c>
      <c r="B18">
        <v>23</v>
      </c>
      <c r="C18">
        <v>18</v>
      </c>
      <c r="D18">
        <v>16</v>
      </c>
      <c r="E18">
        <v>15</v>
      </c>
    </row>
    <row r="19" spans="1:5" ht="15.75">
      <c r="A19">
        <v>900</v>
      </c>
      <c r="B19">
        <v>28</v>
      </c>
      <c r="C19">
        <v>22</v>
      </c>
      <c r="D19">
        <v>19</v>
      </c>
      <c r="E19">
        <v>18</v>
      </c>
    </row>
    <row r="20" spans="1:5" ht="15.75">
      <c r="A20">
        <v>1000</v>
      </c>
      <c r="B20">
        <v>33</v>
      </c>
      <c r="C20">
        <v>26</v>
      </c>
      <c r="D20">
        <v>23</v>
      </c>
      <c r="E20">
        <v>21.5</v>
      </c>
    </row>
    <row r="21" spans="1:5" ht="15.75">
      <c r="A21">
        <v>1100</v>
      </c>
      <c r="B21">
        <v>39</v>
      </c>
      <c r="C21">
        <v>30</v>
      </c>
      <c r="D21">
        <v>26</v>
      </c>
      <c r="E21">
        <v>25</v>
      </c>
    </row>
    <row r="22" spans="1:5" ht="15.75">
      <c r="A22">
        <v>1200</v>
      </c>
      <c r="B22">
        <v>44.5</v>
      </c>
      <c r="C22">
        <v>34.5</v>
      </c>
      <c r="D22">
        <v>30</v>
      </c>
      <c r="E22">
        <v>28</v>
      </c>
    </row>
    <row r="23" spans="1:5" ht="15.75">
      <c r="A23">
        <v>1300</v>
      </c>
      <c r="B23">
        <v>50</v>
      </c>
      <c r="C23">
        <v>39</v>
      </c>
      <c r="D23">
        <v>33</v>
      </c>
      <c r="E23">
        <v>31.5</v>
      </c>
    </row>
    <row r="24" spans="1:5" ht="15.75">
      <c r="A24">
        <v>1400</v>
      </c>
      <c r="B24">
        <v>56</v>
      </c>
      <c r="C24">
        <v>43.5</v>
      </c>
      <c r="D24">
        <v>37</v>
      </c>
      <c r="E24">
        <v>35</v>
      </c>
    </row>
    <row r="25" spans="1:5" ht="15.75">
      <c r="A25">
        <v>1800</v>
      </c>
      <c r="B25">
        <v>79</v>
      </c>
      <c r="C25">
        <v>63</v>
      </c>
      <c r="D25">
        <v>52</v>
      </c>
      <c r="E25">
        <v>49</v>
      </c>
    </row>
    <row r="26" spans="1:5" ht="15.75">
      <c r="A26">
        <v>2000</v>
      </c>
      <c r="B26">
        <v>91</v>
      </c>
      <c r="C26">
        <v>72</v>
      </c>
      <c r="D26">
        <v>59</v>
      </c>
      <c r="E26">
        <v>56</v>
      </c>
    </row>
    <row r="27" spans="1:5" ht="15.75">
      <c r="A27">
        <v>2200</v>
      </c>
      <c r="B27">
        <v>103</v>
      </c>
      <c r="C27">
        <v>83</v>
      </c>
      <c r="D27">
        <v>67</v>
      </c>
      <c r="E27">
        <v>63</v>
      </c>
    </row>
    <row r="28" spans="1:5" ht="15.75">
      <c r="A28">
        <v>2400</v>
      </c>
      <c r="B28">
        <v>115</v>
      </c>
      <c r="C28">
        <v>94</v>
      </c>
      <c r="D28">
        <v>74</v>
      </c>
      <c r="E28">
        <v>70</v>
      </c>
    </row>
    <row r="29" ht="15.75"/>
    <row r="30" s="1" customFormat="1" ht="12.75">
      <c r="E30" s="2"/>
    </row>
    <row r="31" spans="1:9" ht="12.75">
      <c r="A31" t="s">
        <v>17</v>
      </c>
      <c r="D31" t="s">
        <v>18</v>
      </c>
      <c r="E31" s="9">
        <v>100</v>
      </c>
      <c r="F31" t="s">
        <v>19</v>
      </c>
      <c r="I31" s="8"/>
    </row>
    <row r="33" spans="1:9" ht="15.75">
      <c r="A33" s="4" t="s">
        <v>20</v>
      </c>
      <c r="B33">
        <f>(E31/100+1)</f>
        <v>2</v>
      </c>
      <c r="C33" t="s">
        <v>55</v>
      </c>
      <c r="E33">
        <f>2*(E31/100)</f>
        <v>2</v>
      </c>
      <c r="F33" t="s">
        <v>21</v>
      </c>
      <c r="G33" t="s">
        <v>22</v>
      </c>
      <c r="H33">
        <f>B33</f>
        <v>2</v>
      </c>
      <c r="I33" t="s">
        <v>23</v>
      </c>
    </row>
    <row r="34" spans="1:10" s="2" customFormat="1" ht="12.75">
      <c r="A34" s="2" t="s">
        <v>24</v>
      </c>
      <c r="B34" s="2">
        <f>D7-($D$5+2*$D$2)</f>
        <v>800</v>
      </c>
      <c r="D34" s="2" t="s">
        <v>35</v>
      </c>
      <c r="J34" s="2" t="s">
        <v>35</v>
      </c>
    </row>
    <row r="35" spans="1:10" s="2" customFormat="1" ht="12.75">
      <c r="A35" s="2" t="s">
        <v>25</v>
      </c>
      <c r="B35" s="2">
        <f>D7-($D$5+2*$D$3)</f>
        <v>888</v>
      </c>
      <c r="D35" s="2" t="s">
        <v>38</v>
      </c>
      <c r="J35" s="2" t="s">
        <v>37</v>
      </c>
    </row>
    <row r="36" spans="1:10" s="2" customFormat="1" ht="12.75">
      <c r="A36" s="2" t="s">
        <v>34</v>
      </c>
      <c r="D36" s="2">
        <f>SUM(D37:D52)</f>
        <v>1474.828133262824</v>
      </c>
      <c r="J36" s="2">
        <f>SUM(J37:J53)</f>
        <v>1751.4949157687056</v>
      </c>
    </row>
    <row r="37" spans="1:10" ht="12.75">
      <c r="A37">
        <f>A12</f>
        <v>298</v>
      </c>
      <c r="B37" t="s">
        <v>26</v>
      </c>
      <c r="C37">
        <f>-$B$34+B12+2*C12+$E$33*D12+$H$33*2*3.76*E12</f>
        <v>-800</v>
      </c>
      <c r="D37">
        <f aca="true" t="shared" si="0" ref="D37:D53">IF(AND(C37&gt;0,C36&lt;0),A36+(A37-A36)*(0-C36)/(C37-C36),"")</f>
      </c>
      <c r="H37" t="s">
        <v>36</v>
      </c>
      <c r="I37" s="4">
        <f>-$B$35+B12+$E$33*D12+$H$33*2*3.76*E12</f>
        <v>-888</v>
      </c>
      <c r="J37" s="5">
        <f aca="true" t="shared" si="1" ref="J37:J52">IF(AND(I37&gt;0,I36&lt;0),A36+(A37-A36)*(0-I36)/(I37-I36),"")</f>
      </c>
    </row>
    <row r="38" spans="1:10" ht="12.75">
      <c r="A38">
        <f aca="true" t="shared" si="2" ref="A38:A53">A13</f>
        <v>400</v>
      </c>
      <c r="B38" t="s">
        <v>26</v>
      </c>
      <c r="C38">
        <f aca="true" t="shared" si="3" ref="C38:C53">-$B$34+B13+2*C13+$E$33*D13+$H$33*2*3.76*E13</f>
        <v>-738.38</v>
      </c>
      <c r="D38">
        <f t="shared" si="0"/>
      </c>
      <c r="H38" t="s">
        <v>36</v>
      </c>
      <c r="I38" s="4">
        <f aca="true" t="shared" si="4" ref="I38:I53">-$B$35+B13+$E$33*D13+$H$33*2*3.76*E13</f>
        <v>-833.38</v>
      </c>
      <c r="J38" s="5">
        <f t="shared" si="1"/>
      </c>
    </row>
    <row r="39" spans="1:10" ht="12.75">
      <c r="A39">
        <f t="shared" si="2"/>
        <v>423</v>
      </c>
      <c r="B39" t="s">
        <v>26</v>
      </c>
      <c r="C39">
        <f t="shared" si="3"/>
        <v>-713.82</v>
      </c>
      <c r="D39">
        <f t="shared" si="0"/>
      </c>
      <c r="H39" t="s">
        <v>36</v>
      </c>
      <c r="I39" s="4">
        <f t="shared" si="4"/>
        <v>-808.82</v>
      </c>
      <c r="J39" s="5">
        <f t="shared" si="1"/>
      </c>
    </row>
    <row r="40" spans="1:10" ht="12.75">
      <c r="A40">
        <f t="shared" si="2"/>
        <v>500</v>
      </c>
      <c r="B40" t="s">
        <v>26</v>
      </c>
      <c r="C40">
        <f t="shared" si="3"/>
        <v>-675.76</v>
      </c>
      <c r="D40">
        <f t="shared" si="0"/>
      </c>
      <c r="H40" t="s">
        <v>36</v>
      </c>
      <c r="I40" s="4">
        <f t="shared" si="4"/>
        <v>-777.76</v>
      </c>
      <c r="J40" s="5">
        <f t="shared" si="1"/>
      </c>
    </row>
    <row r="41" spans="1:10" ht="12.75">
      <c r="A41">
        <f t="shared" si="2"/>
        <v>523</v>
      </c>
      <c r="B41" t="s">
        <v>26</v>
      </c>
      <c r="C41">
        <f t="shared" si="3"/>
        <v>-661.2524</v>
      </c>
      <c r="D41">
        <f t="shared" si="0"/>
      </c>
      <c r="H41" t="s">
        <v>36</v>
      </c>
      <c r="I41" s="4">
        <f t="shared" si="4"/>
        <v>-764.8524</v>
      </c>
      <c r="J41" s="5">
        <f t="shared" si="1"/>
      </c>
    </row>
    <row r="42" spans="1:10" ht="12.75">
      <c r="A42">
        <f t="shared" si="2"/>
        <v>600</v>
      </c>
      <c r="B42" t="s">
        <v>26</v>
      </c>
      <c r="C42">
        <f t="shared" si="3"/>
        <v>-612.64</v>
      </c>
      <c r="D42">
        <f t="shared" si="0"/>
      </c>
      <c r="H42" t="s">
        <v>36</v>
      </c>
      <c r="I42" s="4">
        <f t="shared" si="4"/>
        <v>-721.64</v>
      </c>
      <c r="J42" s="5">
        <f t="shared" si="1"/>
      </c>
    </row>
    <row r="43" spans="1:10" ht="12.75">
      <c r="A43">
        <f t="shared" si="2"/>
        <v>800</v>
      </c>
      <c r="B43" t="s">
        <v>26</v>
      </c>
      <c r="C43">
        <f t="shared" si="3"/>
        <v>-483.4</v>
      </c>
      <c r="D43">
        <f t="shared" si="0"/>
      </c>
      <c r="H43" t="s">
        <v>36</v>
      </c>
      <c r="I43" s="4">
        <f t="shared" si="4"/>
        <v>-607.4</v>
      </c>
      <c r="J43" s="5">
        <f t="shared" si="1"/>
      </c>
    </row>
    <row r="44" spans="1:10" ht="12.75">
      <c r="A44">
        <f t="shared" si="2"/>
        <v>900</v>
      </c>
      <c r="B44" t="s">
        <v>26</v>
      </c>
      <c r="C44">
        <f t="shared" si="3"/>
        <v>-419.28000000000003</v>
      </c>
      <c r="D44">
        <f t="shared" si="0"/>
      </c>
      <c r="H44" t="s">
        <v>36</v>
      </c>
      <c r="I44" s="4">
        <f t="shared" si="4"/>
        <v>-551.28</v>
      </c>
      <c r="J44" s="5">
        <f t="shared" si="1"/>
      </c>
    </row>
    <row r="45" spans="1:10" ht="12.75">
      <c r="A45">
        <f t="shared" si="2"/>
        <v>1000</v>
      </c>
      <c r="B45" t="s">
        <v>26</v>
      </c>
      <c r="C45">
        <f t="shared" si="3"/>
        <v>-345.64000000000004</v>
      </c>
      <c r="D45">
        <f t="shared" si="0"/>
      </c>
      <c r="H45" t="s">
        <v>36</v>
      </c>
      <c r="I45" s="4">
        <f t="shared" si="4"/>
        <v>-485.64000000000004</v>
      </c>
      <c r="J45" s="5">
        <f t="shared" si="1"/>
      </c>
    </row>
    <row r="46" spans="1:10" ht="12.75">
      <c r="A46">
        <f t="shared" si="2"/>
        <v>1100</v>
      </c>
      <c r="B46" t="s">
        <v>26</v>
      </c>
      <c r="C46">
        <f t="shared" si="3"/>
        <v>-273</v>
      </c>
      <c r="D46">
        <f t="shared" si="0"/>
      </c>
      <c r="H46" t="s">
        <v>36</v>
      </c>
      <c r="I46" s="4">
        <f t="shared" si="4"/>
        <v>-421</v>
      </c>
      <c r="J46" s="5">
        <f t="shared" si="1"/>
      </c>
    </row>
    <row r="47" spans="1:10" ht="12.75">
      <c r="A47">
        <f t="shared" si="2"/>
        <v>1200</v>
      </c>
      <c r="B47" t="s">
        <v>26</v>
      </c>
      <c r="C47">
        <f t="shared" si="3"/>
        <v>-205.38</v>
      </c>
      <c r="D47">
        <f t="shared" si="0"/>
      </c>
      <c r="H47" t="s">
        <v>36</v>
      </c>
      <c r="I47" s="4">
        <f t="shared" si="4"/>
        <v>-362.38</v>
      </c>
      <c r="J47" s="5">
        <f t="shared" si="1"/>
      </c>
    </row>
    <row r="48" spans="1:10" ht="12.75">
      <c r="A48">
        <f t="shared" si="2"/>
        <v>1300</v>
      </c>
      <c r="B48" t="s">
        <v>26</v>
      </c>
      <c r="C48">
        <f t="shared" si="3"/>
        <v>-132.24</v>
      </c>
      <c r="D48">
        <f t="shared" si="0"/>
      </c>
      <c r="H48" t="s">
        <v>36</v>
      </c>
      <c r="I48" s="4">
        <f t="shared" si="4"/>
        <v>-298.24</v>
      </c>
      <c r="J48" s="5">
        <f t="shared" si="1"/>
      </c>
    </row>
    <row r="49" spans="1:10" ht="12.75">
      <c r="A49">
        <f t="shared" si="2"/>
        <v>1400</v>
      </c>
      <c r="B49" t="s">
        <v>26</v>
      </c>
      <c r="C49">
        <f t="shared" si="3"/>
        <v>-56.60000000000002</v>
      </c>
      <c r="D49">
        <f t="shared" si="0"/>
      </c>
      <c r="H49" t="s">
        <v>36</v>
      </c>
      <c r="I49" s="4">
        <f t="shared" si="4"/>
        <v>-231.60000000000002</v>
      </c>
      <c r="J49" s="5">
        <f t="shared" si="1"/>
      </c>
    </row>
    <row r="50" spans="1:10" ht="12.75">
      <c r="A50">
        <f>A25</f>
        <v>1800</v>
      </c>
      <c r="B50" t="s">
        <v>26</v>
      </c>
      <c r="C50">
        <f t="shared" si="3"/>
        <v>245.95999999999992</v>
      </c>
      <c r="D50">
        <f t="shared" si="0"/>
        <v>1474.828133262824</v>
      </c>
      <c r="H50" t="s">
        <v>36</v>
      </c>
      <c r="I50" s="4">
        <f t="shared" si="4"/>
        <v>31.959999999999923</v>
      </c>
      <c r="J50" s="5">
        <f t="shared" si="1"/>
        <v>1751.4949157687056</v>
      </c>
    </row>
    <row r="51" spans="1:10" ht="12.75">
      <c r="A51">
        <f t="shared" si="2"/>
        <v>2000</v>
      </c>
      <c r="B51" t="s">
        <v>26</v>
      </c>
      <c r="C51">
        <f t="shared" si="3"/>
        <v>395.24</v>
      </c>
      <c r="D51">
        <f t="shared" si="0"/>
      </c>
      <c r="H51" t="s">
        <v>36</v>
      </c>
      <c r="I51" s="4">
        <f t="shared" si="4"/>
        <v>163.24</v>
      </c>
      <c r="J51" s="5">
        <f t="shared" si="1"/>
      </c>
    </row>
    <row r="52" spans="1:10" ht="12.75">
      <c r="A52">
        <f t="shared" si="2"/>
        <v>2200</v>
      </c>
      <c r="B52" t="s">
        <v>26</v>
      </c>
      <c r="C52">
        <f t="shared" si="3"/>
        <v>550.52</v>
      </c>
      <c r="D52">
        <f>IF(AND(C52&gt;0,C51&lt;0),A51+(A52-A51)*(0-C51)/(C52-C51),"")</f>
      </c>
      <c r="H52" t="s">
        <v>36</v>
      </c>
      <c r="I52" s="4">
        <f t="shared" si="4"/>
        <v>296.52</v>
      </c>
      <c r="J52" s="5">
        <f t="shared" si="1"/>
      </c>
    </row>
    <row r="53" spans="1:10" ht="12.75">
      <c r="A53">
        <f t="shared" si="2"/>
        <v>2400</v>
      </c>
      <c r="B53" t="s">
        <v>26</v>
      </c>
      <c r="C53">
        <f t="shared" si="3"/>
        <v>703.8</v>
      </c>
      <c r="D53">
        <f t="shared" si="0"/>
      </c>
      <c r="H53" t="s">
        <v>36</v>
      </c>
      <c r="I53" s="4">
        <f t="shared" si="4"/>
        <v>427.79999999999995</v>
      </c>
      <c r="J53" s="5">
        <f>IF(AND(I53&gt;0,I52&lt;0),A52+(A53-A52)*(0-I52)/(I53-I52),"")</f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8" s="1" customFormat="1" ht="12.75"/>
    <row r="69" spans="1:10" ht="12.75">
      <c r="A69" s="3" t="s">
        <v>39</v>
      </c>
      <c r="B69" s="3"/>
      <c r="G69" s="7"/>
      <c r="H69" s="7"/>
      <c r="I69" s="3" t="s">
        <v>39</v>
      </c>
      <c r="J69" s="3"/>
    </row>
    <row r="70" spans="1:10" ht="12.75">
      <c r="A70" s="3" t="s">
        <v>24</v>
      </c>
      <c r="B70" s="3">
        <f>-C37</f>
        <v>800</v>
      </c>
      <c r="G70" s="7"/>
      <c r="H70" s="7"/>
      <c r="I70" s="3" t="s">
        <v>25</v>
      </c>
      <c r="J70" s="3">
        <f>-I37</f>
        <v>888</v>
      </c>
    </row>
    <row r="71" spans="4:12" ht="12.75">
      <c r="D71" s="2" t="s">
        <v>48</v>
      </c>
      <c r="G71" s="7"/>
      <c r="H71" s="7"/>
      <c r="L71" s="2" t="s">
        <v>49</v>
      </c>
    </row>
    <row r="72" spans="1:15" ht="12.75">
      <c r="A72" s="2" t="s">
        <v>50</v>
      </c>
      <c r="B72" s="2">
        <v>10</v>
      </c>
      <c r="C72" s="2">
        <v>20</v>
      </c>
      <c r="D72" s="2">
        <v>33</v>
      </c>
      <c r="E72" s="2">
        <v>100</v>
      </c>
      <c r="F72" s="2">
        <v>200</v>
      </c>
      <c r="G72" s="7"/>
      <c r="H72" s="7"/>
      <c r="J72" s="2" t="s">
        <v>50</v>
      </c>
      <c r="K72" s="2">
        <v>10</v>
      </c>
      <c r="L72" s="2">
        <v>20</v>
      </c>
      <c r="M72" s="2">
        <v>33</v>
      </c>
      <c r="N72" s="2">
        <v>100</v>
      </c>
      <c r="O72" s="2">
        <v>200</v>
      </c>
    </row>
    <row r="73" spans="1:15" ht="12.75">
      <c r="A73" s="2">
        <f>A12</f>
        <v>298</v>
      </c>
      <c r="B73" s="6">
        <v>-800</v>
      </c>
      <c r="C73" s="6">
        <v>-800</v>
      </c>
      <c r="D73" s="6">
        <v>-800</v>
      </c>
      <c r="E73" s="6">
        <v>-800</v>
      </c>
      <c r="F73" s="6">
        <v>-800</v>
      </c>
      <c r="G73" s="7"/>
      <c r="H73" s="7"/>
      <c r="J73" s="2">
        <f>A12</f>
        <v>298</v>
      </c>
      <c r="K73" s="6">
        <v>-888</v>
      </c>
      <c r="L73" s="6">
        <v>-888</v>
      </c>
      <c r="M73" s="6">
        <v>-888</v>
      </c>
      <c r="N73" s="6">
        <v>-888</v>
      </c>
      <c r="O73" s="6">
        <v>-888</v>
      </c>
    </row>
    <row r="74" spans="1:15" ht="12.75">
      <c r="A74" s="2">
        <f aca="true" t="shared" si="5" ref="A74:A89">A13</f>
        <v>400</v>
      </c>
      <c r="B74" s="6">
        <v>-764.084</v>
      </c>
      <c r="C74" s="6">
        <v>-761.228</v>
      </c>
      <c r="D74" s="6">
        <v>-757.5151999999999</v>
      </c>
      <c r="E74" s="6">
        <v>-738.38</v>
      </c>
      <c r="F74" s="6">
        <v>-709.82</v>
      </c>
      <c r="G74" s="7"/>
      <c r="H74" s="7"/>
      <c r="J74" s="2">
        <f aca="true" t="shared" si="6" ref="J74:J89">A13</f>
        <v>400</v>
      </c>
      <c r="K74" s="6">
        <v>-859.084</v>
      </c>
      <c r="L74" s="6">
        <v>-856.228</v>
      </c>
      <c r="M74" s="6">
        <v>-852.5151999999999</v>
      </c>
      <c r="N74" s="6">
        <v>-833.38</v>
      </c>
      <c r="O74" s="6">
        <v>-804.82</v>
      </c>
    </row>
    <row r="75" spans="1:15" ht="12.75">
      <c r="A75" s="2">
        <f t="shared" si="5"/>
        <v>423</v>
      </c>
      <c r="B75" s="6">
        <v>-751.476</v>
      </c>
      <c r="C75" s="6">
        <v>-747.292</v>
      </c>
      <c r="D75" s="6">
        <v>-741.8528</v>
      </c>
      <c r="E75" s="6">
        <v>-713.82</v>
      </c>
      <c r="F75" s="6">
        <v>-671.98</v>
      </c>
      <c r="G75" s="7"/>
      <c r="H75" s="7"/>
      <c r="J75" s="2">
        <f t="shared" si="6"/>
        <v>423</v>
      </c>
      <c r="K75" s="6">
        <v>-846.476</v>
      </c>
      <c r="L75" s="6">
        <v>-842.292</v>
      </c>
      <c r="M75" s="6">
        <v>-836.8528</v>
      </c>
      <c r="N75" s="6">
        <v>-808.82</v>
      </c>
      <c r="O75" s="6">
        <v>-766.98</v>
      </c>
    </row>
    <row r="76" spans="1:15" ht="12.75">
      <c r="A76" s="2">
        <f t="shared" si="5"/>
        <v>500</v>
      </c>
      <c r="B76" s="6">
        <v>-727.1679999999999</v>
      </c>
      <c r="C76" s="6">
        <v>-721.456</v>
      </c>
      <c r="D76" s="6">
        <v>-714.0304</v>
      </c>
      <c r="E76" s="6">
        <v>-675.76</v>
      </c>
      <c r="F76" s="6">
        <v>-618.64</v>
      </c>
      <c r="G76" s="7"/>
      <c r="H76" s="7"/>
      <c r="J76" s="2">
        <f t="shared" si="6"/>
        <v>500</v>
      </c>
      <c r="K76" s="6">
        <v>-829.1679999999999</v>
      </c>
      <c r="L76" s="6">
        <v>-823.456</v>
      </c>
      <c r="M76" s="6">
        <v>-816.0304</v>
      </c>
      <c r="N76" s="6">
        <v>-777.76</v>
      </c>
      <c r="O76" s="6">
        <v>-720.64</v>
      </c>
    </row>
    <row r="77" spans="1:15" ht="12.75">
      <c r="A77" s="2">
        <f t="shared" si="5"/>
        <v>523</v>
      </c>
      <c r="B77" s="6">
        <v>-718.57232</v>
      </c>
      <c r="C77" s="6">
        <v>-712.20344</v>
      </c>
      <c r="D77" s="6">
        <v>-703.923896</v>
      </c>
      <c r="E77" s="6">
        <v>-661.2524</v>
      </c>
      <c r="F77" s="6">
        <v>-597.5636</v>
      </c>
      <c r="G77" s="7"/>
      <c r="H77" s="7"/>
      <c r="J77" s="2">
        <f t="shared" si="6"/>
        <v>523</v>
      </c>
      <c r="K77" s="6">
        <v>-822.17232</v>
      </c>
      <c r="L77" s="6">
        <v>-815.80344</v>
      </c>
      <c r="M77" s="6">
        <v>-807.523896</v>
      </c>
      <c r="N77" s="6">
        <v>-764.8524</v>
      </c>
      <c r="O77" s="6">
        <v>-701.1636000000001</v>
      </c>
    </row>
    <row r="78" spans="1:15" ht="12.75">
      <c r="A78" s="2">
        <f t="shared" si="5"/>
        <v>600</v>
      </c>
      <c r="B78" s="6">
        <v>-689.7520000000001</v>
      </c>
      <c r="C78" s="6">
        <v>-681.184</v>
      </c>
      <c r="D78" s="6">
        <v>-670.0455999999999</v>
      </c>
      <c r="E78" s="6">
        <v>-612.64</v>
      </c>
      <c r="F78" s="6">
        <v>-526.96</v>
      </c>
      <c r="G78" s="7"/>
      <c r="H78" s="7"/>
      <c r="J78" s="2">
        <f t="shared" si="6"/>
        <v>600</v>
      </c>
      <c r="K78" s="6">
        <v>-798.7520000000001</v>
      </c>
      <c r="L78" s="6">
        <v>-790.184</v>
      </c>
      <c r="M78" s="6">
        <v>-779.0455999999999</v>
      </c>
      <c r="N78" s="6">
        <v>-721.64</v>
      </c>
      <c r="O78" s="6">
        <v>-635.96</v>
      </c>
    </row>
    <row r="79" spans="1:15" ht="12.75">
      <c r="A79" s="2">
        <f t="shared" si="5"/>
        <v>800</v>
      </c>
      <c r="B79" s="6">
        <v>-613.72</v>
      </c>
      <c r="C79" s="6">
        <v>-599.24</v>
      </c>
      <c r="D79" s="6">
        <v>-580.416</v>
      </c>
      <c r="E79" s="6">
        <v>-483.4</v>
      </c>
      <c r="F79" s="6">
        <v>-338.6</v>
      </c>
      <c r="G79" s="7"/>
      <c r="H79" s="7"/>
      <c r="J79" s="2">
        <f t="shared" si="6"/>
        <v>800</v>
      </c>
      <c r="K79" s="6">
        <v>-737.72</v>
      </c>
      <c r="L79" s="6">
        <v>-723.24</v>
      </c>
      <c r="M79" s="6">
        <v>-704.416</v>
      </c>
      <c r="N79" s="6">
        <v>-607.4</v>
      </c>
      <c r="O79" s="6">
        <v>-462.6</v>
      </c>
    </row>
    <row r="80" spans="1:15" ht="12.75">
      <c r="A80" s="2">
        <f t="shared" si="5"/>
        <v>900</v>
      </c>
      <c r="B80" s="6">
        <v>-575.3040000000001</v>
      </c>
      <c r="C80" s="6">
        <v>-557.968</v>
      </c>
      <c r="D80" s="6">
        <v>-535.4312</v>
      </c>
      <c r="E80" s="6">
        <v>-419.28</v>
      </c>
      <c r="F80" s="6">
        <v>-245.92</v>
      </c>
      <c r="G80" s="7"/>
      <c r="H80" s="7"/>
      <c r="J80" s="2">
        <f t="shared" si="6"/>
        <v>900</v>
      </c>
      <c r="K80" s="6">
        <v>-707.3040000000001</v>
      </c>
      <c r="L80" s="6">
        <v>-689.968</v>
      </c>
      <c r="M80" s="6">
        <v>-667.4312</v>
      </c>
      <c r="N80" s="6">
        <v>-551.28</v>
      </c>
      <c r="O80" s="6">
        <v>-377.92</v>
      </c>
    </row>
    <row r="81" spans="1:15" ht="12.75">
      <c r="A81" s="2">
        <f t="shared" si="5"/>
        <v>1000</v>
      </c>
      <c r="B81" s="6">
        <v>-532.5519999999999</v>
      </c>
      <c r="C81" s="6">
        <v>-511.784</v>
      </c>
      <c r="D81" s="6">
        <v>-484.78560000000004</v>
      </c>
      <c r="E81" s="6">
        <v>-345.64</v>
      </c>
      <c r="F81" s="6">
        <v>-137.96</v>
      </c>
      <c r="G81" s="7"/>
      <c r="H81" s="7"/>
      <c r="J81" s="2">
        <f t="shared" si="6"/>
        <v>1000</v>
      </c>
      <c r="K81" s="6">
        <v>-672.5519999999999</v>
      </c>
      <c r="L81" s="6">
        <v>-651.784</v>
      </c>
      <c r="M81" s="6">
        <v>-624.7856</v>
      </c>
      <c r="N81" s="6">
        <v>-485.64</v>
      </c>
      <c r="O81" s="6">
        <v>-277.96</v>
      </c>
    </row>
    <row r="82" spans="1:15" ht="12.75">
      <c r="A82" s="2">
        <f t="shared" si="5"/>
        <v>1100</v>
      </c>
      <c r="B82" s="6">
        <v>-489</v>
      </c>
      <c r="C82" s="6">
        <v>-465</v>
      </c>
      <c r="D82" s="6">
        <v>-433.8</v>
      </c>
      <c r="E82" s="6">
        <v>-273</v>
      </c>
      <c r="F82" s="6">
        <v>-33</v>
      </c>
      <c r="G82" s="7"/>
      <c r="H82" s="7"/>
      <c r="J82" s="2">
        <f t="shared" si="6"/>
        <v>1100</v>
      </c>
      <c r="K82" s="6">
        <v>-637</v>
      </c>
      <c r="L82" s="6">
        <v>-613</v>
      </c>
      <c r="M82" s="6">
        <v>-581.8</v>
      </c>
      <c r="N82" s="6">
        <v>-421</v>
      </c>
      <c r="O82" s="6">
        <v>-181</v>
      </c>
    </row>
    <row r="83" spans="1:15" ht="12.75">
      <c r="A83" s="2">
        <f t="shared" si="5"/>
        <v>1200</v>
      </c>
      <c r="B83" s="6">
        <v>-448.884</v>
      </c>
      <c r="C83" s="6">
        <v>-421.82800000000003</v>
      </c>
      <c r="D83" s="6">
        <v>-386.65520000000004</v>
      </c>
      <c r="E83" s="6">
        <v>-205.38</v>
      </c>
      <c r="F83" s="6">
        <v>65.17999999999995</v>
      </c>
      <c r="G83" s="7"/>
      <c r="H83" s="7"/>
      <c r="J83" s="2">
        <f t="shared" si="6"/>
        <v>1200</v>
      </c>
      <c r="K83" s="6">
        <v>-605.884</v>
      </c>
      <c r="L83" s="6">
        <v>-578.828</v>
      </c>
      <c r="M83" s="6">
        <v>-543.6552</v>
      </c>
      <c r="N83" s="6">
        <v>-362.38</v>
      </c>
      <c r="O83" s="6">
        <v>-91.82000000000005</v>
      </c>
    </row>
    <row r="84" spans="1:15" ht="12.75">
      <c r="A84" s="2">
        <f t="shared" si="5"/>
        <v>1300</v>
      </c>
      <c r="B84" s="6">
        <v>-404.832</v>
      </c>
      <c r="C84" s="6">
        <v>-374.544</v>
      </c>
      <c r="D84" s="6">
        <v>-335.16960000000006</v>
      </c>
      <c r="E84" s="6">
        <v>-132.24</v>
      </c>
      <c r="F84" s="6">
        <v>170.64</v>
      </c>
      <c r="G84" s="7"/>
      <c r="H84" s="7"/>
      <c r="J84" s="2">
        <f t="shared" si="6"/>
        <v>1300</v>
      </c>
      <c r="K84" s="6">
        <v>-570.832</v>
      </c>
      <c r="L84" s="6">
        <v>-540.544</v>
      </c>
      <c r="M84" s="6">
        <v>-501.16960000000006</v>
      </c>
      <c r="N84" s="6">
        <v>-298.24</v>
      </c>
      <c r="O84" s="6">
        <v>4.639999999999986</v>
      </c>
    </row>
    <row r="85" spans="1:15" ht="12.75">
      <c r="A85" s="2">
        <f t="shared" si="5"/>
        <v>1400</v>
      </c>
      <c r="B85" s="6">
        <v>-360.08</v>
      </c>
      <c r="C85" s="6">
        <v>-326.36</v>
      </c>
      <c r="D85" s="6">
        <v>-282.52400000000006</v>
      </c>
      <c r="E85" s="6">
        <v>-56.6</v>
      </c>
      <c r="F85" s="6">
        <v>280.6</v>
      </c>
      <c r="G85" s="7"/>
      <c r="H85" s="7"/>
      <c r="J85" s="2">
        <f t="shared" si="6"/>
        <v>1400</v>
      </c>
      <c r="K85" s="6">
        <v>-535.08</v>
      </c>
      <c r="L85" s="6">
        <v>-501.36</v>
      </c>
      <c r="M85" s="6">
        <v>-457.52400000000006</v>
      </c>
      <c r="N85" s="6">
        <v>-231.6</v>
      </c>
      <c r="O85" s="6">
        <v>105.6</v>
      </c>
    </row>
    <row r="86" spans="1:15" ht="12.75">
      <c r="A86" s="2">
        <f t="shared" si="5"/>
        <v>1800</v>
      </c>
      <c r="B86" s="6">
        <v>-179.272</v>
      </c>
      <c r="C86" s="6">
        <v>-132.02400000000011</v>
      </c>
      <c r="D86" s="6">
        <v>-70.60159999999996</v>
      </c>
      <c r="E86" s="6">
        <v>245.96</v>
      </c>
      <c r="F86" s="6">
        <v>718.44</v>
      </c>
      <c r="G86" s="7"/>
      <c r="H86" s="7"/>
      <c r="J86" s="2">
        <f t="shared" si="6"/>
        <v>1800</v>
      </c>
      <c r="K86" s="6">
        <v>-393.272</v>
      </c>
      <c r="L86" s="6">
        <v>-346.0240000000001</v>
      </c>
      <c r="M86" s="6">
        <v>-284.60159999999996</v>
      </c>
      <c r="N86" s="6">
        <v>31.959999999999923</v>
      </c>
      <c r="O86" s="6">
        <v>504.44</v>
      </c>
    </row>
    <row r="87" spans="1:15" ht="12.75">
      <c r="A87" s="2">
        <f t="shared" si="5"/>
        <v>2000</v>
      </c>
      <c r="B87" s="6">
        <v>-89.96800000000002</v>
      </c>
      <c r="C87" s="6">
        <v>-36.05600000000004</v>
      </c>
      <c r="D87" s="6">
        <v>34.02960000000007</v>
      </c>
      <c r="E87" s="6">
        <v>395.24</v>
      </c>
      <c r="F87" s="6">
        <v>934.36</v>
      </c>
      <c r="G87" s="7"/>
      <c r="H87" s="7"/>
      <c r="J87" s="2">
        <f t="shared" si="6"/>
        <v>2000</v>
      </c>
      <c r="K87" s="6">
        <v>-321.968</v>
      </c>
      <c r="L87" s="6">
        <v>-268.05600000000004</v>
      </c>
      <c r="M87" s="6">
        <v>-197.97039999999993</v>
      </c>
      <c r="N87" s="6">
        <v>163.24</v>
      </c>
      <c r="O87" s="6">
        <v>702.36</v>
      </c>
    </row>
    <row r="88" spans="1:15" ht="12.75">
      <c r="A88" s="2">
        <f>A27</f>
        <v>2200</v>
      </c>
      <c r="B88" s="6">
        <v>3.5359999999999445</v>
      </c>
      <c r="C88" s="6">
        <v>64.31199999999995</v>
      </c>
      <c r="D88" s="6">
        <v>143.32079999999996</v>
      </c>
      <c r="E88" s="6">
        <v>550.52</v>
      </c>
      <c r="F88" s="6">
        <v>1158.28</v>
      </c>
      <c r="G88" s="7"/>
      <c r="H88" s="7"/>
      <c r="J88" s="2">
        <f t="shared" si="6"/>
        <v>2200</v>
      </c>
      <c r="K88" s="6">
        <v>-250.46400000000006</v>
      </c>
      <c r="L88" s="6">
        <v>-189.6880000000001</v>
      </c>
      <c r="M88" s="6">
        <v>-110.67920000000004</v>
      </c>
      <c r="N88" s="6">
        <v>296.52</v>
      </c>
      <c r="O88" s="6">
        <v>904.28</v>
      </c>
    </row>
    <row r="89" spans="1:15" ht="12.75">
      <c r="A89" s="2">
        <f t="shared" si="5"/>
        <v>2400</v>
      </c>
      <c r="B89" s="6">
        <v>96.84</v>
      </c>
      <c r="C89" s="6">
        <v>164.28</v>
      </c>
      <c r="D89" s="6">
        <v>251.952</v>
      </c>
      <c r="E89" s="6">
        <v>703.8</v>
      </c>
      <c r="F89" s="6">
        <v>1378.2</v>
      </c>
      <c r="G89" s="7"/>
      <c r="H89" s="7"/>
      <c r="J89" s="2">
        <f t="shared" si="6"/>
        <v>2400</v>
      </c>
      <c r="K89" s="6">
        <v>-179.16</v>
      </c>
      <c r="L89" s="6">
        <v>-111.72</v>
      </c>
      <c r="M89" s="6">
        <v>-24.048000000000002</v>
      </c>
      <c r="N89" s="6">
        <v>427.8</v>
      </c>
      <c r="O89" s="6">
        <v>1102.2</v>
      </c>
    </row>
    <row r="90" spans="1:15" ht="12.75">
      <c r="A90" s="2" t="s">
        <v>40</v>
      </c>
      <c r="B90" s="10">
        <v>2192.4366872005476</v>
      </c>
      <c r="C90" s="10">
        <v>2071.8476008289495</v>
      </c>
      <c r="D90" s="10">
        <v>1934.953245303504</v>
      </c>
      <c r="E90" s="10">
        <v>1474.828133262824</v>
      </c>
      <c r="F90" s="10">
        <v>1133.6117335506212</v>
      </c>
      <c r="G90" s="7"/>
      <c r="H90" s="7"/>
      <c r="J90" s="2" t="s">
        <v>41</v>
      </c>
      <c r="K90" s="10"/>
      <c r="L90" s="10"/>
      <c r="M90" s="10"/>
      <c r="N90" s="10">
        <v>1751.4949157687056</v>
      </c>
      <c r="O90" s="10">
        <v>1295.189715944433</v>
      </c>
    </row>
    <row r="91" spans="2:7" ht="12.75">
      <c r="B91" s="6"/>
      <c r="C91" s="6"/>
      <c r="D91" s="6"/>
      <c r="E91" s="6"/>
      <c r="G91" s="7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2"/>
  <headerFooter alignWithMargins="0">
    <oddHeader xml:space="preserve">&amp;CChaleur de combustion du méthane avec excès d'air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ENS/Département de Physique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SFC</dc:creator>
  <cp:keywords/>
  <dc:description/>
  <cp:lastModifiedBy>SFC</cp:lastModifiedBy>
  <cp:lastPrinted>2000-01-19T15:06:51Z</cp:lastPrinted>
  <dcterms:created xsi:type="dcterms:W3CDTF">2000-01-17T15:49:34Z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